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nvidrive\Rizeni\2021\Krásná nádrž OPŽP\Vyberove rizeni\ZD\"/>
    </mc:Choice>
  </mc:AlternateContent>
  <xr:revisionPtr revIDLastSave="0" documentId="13_ncr:1_{9B6974A3-A141-49FE-8DAF-6F9D1E76C33E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SO00 SO00 Pol" sheetId="12" r:id="rId4"/>
    <sheet name="SO00 VRN Pol" sheetId="13" r:id="rId5"/>
    <sheet name="SO01 neuznt. Pol" sheetId="14" r:id="rId6"/>
    <sheet name="SO06 ozeleneni Pol" sheetId="15" r:id="rId7"/>
    <sheet name="SO07 tune Pol" sheetId="16" r:id="rId8"/>
    <sheet name="SO09 nasl. pece Pol" sheetId="17" r:id="rId9"/>
  </sheets>
  <externalReferences>
    <externalReference r:id="rId10"/>
  </externalReferences>
  <definedNames>
    <definedName name="CelkemDPHVypocet" localSheetId="1">Stavba!$H$47</definedName>
    <definedName name="CenaCelkem">Stavba!$G$29</definedName>
    <definedName name="CenaCelkemBezDPH">Stavba!$G$28</definedName>
    <definedName name="CenaCelkemVypocet" localSheetId="1">Stavba!$I$47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'SO00 SO00 Pol'!$1:$7</definedName>
    <definedName name="_xlnm.Print_Titles" localSheetId="4">'SO00 VRN Pol'!$1:$7</definedName>
    <definedName name="_xlnm.Print_Titles" localSheetId="5">'SO01 neuznt. Pol'!$1:$6</definedName>
    <definedName name="_xlnm.Print_Titles" localSheetId="6">'SO06 ozeleneni Pol'!$1:$7</definedName>
    <definedName name="_xlnm.Print_Titles" localSheetId="7">'SO07 tune Pol'!$1:$7</definedName>
    <definedName name="_xlnm.Print_Titles" localSheetId="8">'SO09 nasl. pece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'SO00 SO00 Pol'!$A$1:$X$98</definedName>
    <definedName name="_xlnm.Print_Area" localSheetId="4">'SO00 VRN Pol'!$A$1:$X$14</definedName>
    <definedName name="_xlnm.Print_Area" localSheetId="5">'SO01 neuznt. Pol'!$A$1:$X$12</definedName>
    <definedName name="_xlnm.Print_Area" localSheetId="6">'SO06 ozeleneni Pol'!$A$1:$X$62</definedName>
    <definedName name="_xlnm.Print_Area" localSheetId="7">'SO07 tune Pol'!$A$1:$X$22</definedName>
    <definedName name="_xlnm.Print_Area" localSheetId="8">'SO09 nasl. pece Pol'!$A$1:$X$37</definedName>
    <definedName name="_xlnm.Print_Area" localSheetId="1">Stavba!$A$1:$J$69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Stavba!$F$47</definedName>
    <definedName name="ZakladDPHZakl">Stavba!$G$25</definedName>
    <definedName name="ZakladDPHZaklVypocet" localSheetId="1">Stavba!$G$47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46" i="1" l="1"/>
  <c r="G9" i="16" l="1"/>
  <c r="G47" i="1" l="1"/>
  <c r="I21" i="1"/>
  <c r="G25" i="1" s="1"/>
  <c r="G29" i="1" s="1"/>
  <c r="G26" i="1" s="1"/>
  <c r="I69" i="1"/>
  <c r="I42" i="1"/>
  <c r="H42" i="1" s="1"/>
  <c r="I41" i="1"/>
  <c r="H41" i="1" s="1"/>
  <c r="I40" i="1"/>
  <c r="H40" i="1" l="1"/>
  <c r="Q83" i="14"/>
  <c r="O83" i="14"/>
  <c r="K83" i="14"/>
  <c r="I83" i="14"/>
  <c r="G83" i="14"/>
  <c r="M83" i="14" s="1"/>
  <c r="Q81" i="14"/>
  <c r="O81" i="14"/>
  <c r="M81" i="14"/>
  <c r="K81" i="14"/>
  <c r="I81" i="14"/>
  <c r="G81" i="14"/>
  <c r="Q15" i="13" l="1"/>
  <c r="O15" i="13"/>
  <c r="K15" i="13"/>
  <c r="I15" i="13"/>
  <c r="I43" i="1"/>
  <c r="I44" i="1"/>
  <c r="H44" i="1"/>
  <c r="I45" i="1"/>
  <c r="H45" i="1"/>
  <c r="H46" i="1"/>
  <c r="G58" i="14"/>
  <c r="G91" i="14"/>
  <c r="G92" i="14"/>
  <c r="G93" i="14"/>
  <c r="G94" i="14"/>
  <c r="M94" i="14" s="1"/>
  <c r="G97" i="14"/>
  <c r="M97" i="14" s="1"/>
  <c r="G99" i="14"/>
  <c r="M99" i="14" s="1"/>
  <c r="G101" i="14"/>
  <c r="G102" i="14"/>
  <c r="M102" i="14" s="1"/>
  <c r="I91" i="14"/>
  <c r="I92" i="14"/>
  <c r="I93" i="14"/>
  <c r="I90" i="14" s="1"/>
  <c r="I79" i="14" s="1"/>
  <c r="I94" i="14"/>
  <c r="I97" i="14"/>
  <c r="I99" i="14"/>
  <c r="I101" i="14"/>
  <c r="I102" i="14"/>
  <c r="K91" i="14"/>
  <c r="K92" i="14"/>
  <c r="K90" i="14" s="1"/>
  <c r="K93" i="14"/>
  <c r="K94" i="14"/>
  <c r="K97" i="14"/>
  <c r="K99" i="14"/>
  <c r="K101" i="14"/>
  <c r="K102" i="14"/>
  <c r="M92" i="14"/>
  <c r="M93" i="14"/>
  <c r="M101" i="14"/>
  <c r="O91" i="14"/>
  <c r="O92" i="14"/>
  <c r="O90" i="14" s="1"/>
  <c r="O93" i="14"/>
  <c r="O94" i="14"/>
  <c r="O97" i="14"/>
  <c r="O99" i="14"/>
  <c r="O101" i="14"/>
  <c r="O102" i="14"/>
  <c r="Q91" i="14"/>
  <c r="Q92" i="14"/>
  <c r="Q93" i="14"/>
  <c r="Q94" i="14"/>
  <c r="Q97" i="14"/>
  <c r="Q99" i="14"/>
  <c r="Q101" i="14"/>
  <c r="Q102" i="14"/>
  <c r="Q90" i="14"/>
  <c r="Q79" i="14" s="1"/>
  <c r="G63" i="14"/>
  <c r="M63" i="14" s="1"/>
  <c r="G64" i="14"/>
  <c r="G65" i="14"/>
  <c r="G67" i="14"/>
  <c r="M67" i="14" s="1"/>
  <c r="G69" i="14"/>
  <c r="M69" i="14" s="1"/>
  <c r="G71" i="14"/>
  <c r="G72" i="14"/>
  <c r="M72" i="14" s="1"/>
  <c r="G73" i="14"/>
  <c r="M73" i="14" s="1"/>
  <c r="G74" i="14"/>
  <c r="M74" i="14" s="1"/>
  <c r="G75" i="14"/>
  <c r="G76" i="14"/>
  <c r="M76" i="14" s="1"/>
  <c r="G77" i="14"/>
  <c r="M77" i="14" s="1"/>
  <c r="G60" i="14"/>
  <c r="G59" i="14"/>
  <c r="G55" i="14"/>
  <c r="M55" i="14" s="1"/>
  <c r="G57" i="14"/>
  <c r="G53" i="14"/>
  <c r="G52" i="14" s="1"/>
  <c r="G50" i="14"/>
  <c r="G49" i="14" s="1"/>
  <c r="G46" i="14"/>
  <c r="G47" i="14"/>
  <c r="G48" i="14"/>
  <c r="M48" i="14" s="1"/>
  <c r="G44" i="14"/>
  <c r="G43" i="14"/>
  <c r="G40" i="14"/>
  <c r="M40" i="14" s="1"/>
  <c r="G41" i="14"/>
  <c r="M41" i="14" s="1"/>
  <c r="G42" i="14"/>
  <c r="G31" i="14"/>
  <c r="G33" i="14"/>
  <c r="G34" i="14"/>
  <c r="G35" i="14"/>
  <c r="M35" i="14" s="1"/>
  <c r="G37" i="14"/>
  <c r="G29" i="14"/>
  <c r="G28" i="14" s="1"/>
  <c r="G27" i="14"/>
  <c r="G26" i="14" s="1"/>
  <c r="G25" i="14"/>
  <c r="G24" i="14"/>
  <c r="G17" i="14"/>
  <c r="G18" i="14"/>
  <c r="G19" i="14"/>
  <c r="G20" i="14"/>
  <c r="M20" i="14" s="1"/>
  <c r="G21" i="14"/>
  <c r="M21" i="14" s="1"/>
  <c r="G22" i="14"/>
  <c r="G23" i="14"/>
  <c r="G14" i="14"/>
  <c r="G13" i="14" s="1"/>
  <c r="G8" i="14"/>
  <c r="G9" i="14"/>
  <c r="G10" i="14"/>
  <c r="G11" i="14"/>
  <c r="Q80" i="14"/>
  <c r="O80" i="14"/>
  <c r="O79" i="14" s="1"/>
  <c r="G80" i="14"/>
  <c r="G79" i="14" s="1"/>
  <c r="K80" i="14"/>
  <c r="K79" i="14" s="1"/>
  <c r="I80" i="14"/>
  <c r="Q77" i="14"/>
  <c r="O77" i="14"/>
  <c r="K77" i="14"/>
  <c r="I77" i="14"/>
  <c r="Q76" i="14"/>
  <c r="O76" i="14"/>
  <c r="K76" i="14"/>
  <c r="I76" i="14"/>
  <c r="Q75" i="14"/>
  <c r="O75" i="14"/>
  <c r="M75" i="14"/>
  <c r="K75" i="14"/>
  <c r="I75" i="14"/>
  <c r="Q74" i="14"/>
  <c r="O74" i="14"/>
  <c r="K74" i="14"/>
  <c r="I74" i="14"/>
  <c r="Q73" i="14"/>
  <c r="O73" i="14"/>
  <c r="K73" i="14"/>
  <c r="I73" i="14"/>
  <c r="Q72" i="14"/>
  <c r="O72" i="14"/>
  <c r="K72" i="14"/>
  <c r="I72" i="14"/>
  <c r="Q71" i="14"/>
  <c r="O71" i="14"/>
  <c r="M71" i="14"/>
  <c r="K71" i="14"/>
  <c r="I71" i="14"/>
  <c r="Q69" i="14"/>
  <c r="O69" i="14"/>
  <c r="K69" i="14"/>
  <c r="I69" i="14"/>
  <c r="Q67" i="14"/>
  <c r="O67" i="14"/>
  <c r="K67" i="14"/>
  <c r="I67" i="14"/>
  <c r="Q65" i="14"/>
  <c r="Q62" i="14" s="1"/>
  <c r="O65" i="14"/>
  <c r="K65" i="14"/>
  <c r="I65" i="14"/>
  <c r="I62" i="14" s="1"/>
  <c r="Q64" i="14"/>
  <c r="O64" i="14"/>
  <c r="M64" i="14"/>
  <c r="K64" i="14"/>
  <c r="K62" i="14" s="1"/>
  <c r="I64" i="14"/>
  <c r="Q63" i="14"/>
  <c r="O63" i="14"/>
  <c r="K63" i="14"/>
  <c r="I63" i="14"/>
  <c r="O62" i="14"/>
  <c r="Q60" i="14"/>
  <c r="O60" i="14"/>
  <c r="O59" i="14" s="1"/>
  <c r="M60" i="14"/>
  <c r="K60" i="14"/>
  <c r="I60" i="14"/>
  <c r="Q59" i="14"/>
  <c r="M59" i="14"/>
  <c r="K59" i="14"/>
  <c r="I59" i="14"/>
  <c r="Q58" i="14"/>
  <c r="O58" i="14"/>
  <c r="M58" i="14"/>
  <c r="K58" i="14"/>
  <c r="K54" i="14" s="1"/>
  <c r="I58" i="14"/>
  <c r="Q57" i="14"/>
  <c r="O57" i="14"/>
  <c r="M57" i="14"/>
  <c r="K57" i="14"/>
  <c r="I57" i="14"/>
  <c r="Q55" i="14"/>
  <c r="O55" i="14"/>
  <c r="O54" i="14" s="1"/>
  <c r="K55" i="14"/>
  <c r="I55" i="14"/>
  <c r="I54" i="14" s="1"/>
  <c r="Q54" i="14"/>
  <c r="Q53" i="14"/>
  <c r="Q52" i="14" s="1"/>
  <c r="O53" i="14"/>
  <c r="M53" i="14"/>
  <c r="K53" i="14"/>
  <c r="I53" i="14"/>
  <c r="I52" i="14" s="1"/>
  <c r="O52" i="14"/>
  <c r="M52" i="14"/>
  <c r="K52" i="14"/>
  <c r="Q50" i="14"/>
  <c r="O50" i="14"/>
  <c r="M50" i="14"/>
  <c r="M49" i="14" s="1"/>
  <c r="K50" i="14"/>
  <c r="I50" i="14"/>
  <c r="Q49" i="14"/>
  <c r="O49" i="14"/>
  <c r="K49" i="14"/>
  <c r="I49" i="14"/>
  <c r="Q48" i="14"/>
  <c r="Q45" i="14" s="1"/>
  <c r="O48" i="14"/>
  <c r="K48" i="14"/>
  <c r="I48" i="14"/>
  <c r="I45" i="14" s="1"/>
  <c r="Q47" i="14"/>
  <c r="O47" i="14"/>
  <c r="M47" i="14"/>
  <c r="K47" i="14"/>
  <c r="I47" i="14"/>
  <c r="Q46" i="14"/>
  <c r="O46" i="14"/>
  <c r="K46" i="14"/>
  <c r="K45" i="14" s="1"/>
  <c r="I46" i="14"/>
  <c r="O45" i="14"/>
  <c r="Q44" i="14"/>
  <c r="Q43" i="14" s="1"/>
  <c r="O44" i="14"/>
  <c r="O43" i="14" s="1"/>
  <c r="M44" i="14"/>
  <c r="K44" i="14"/>
  <c r="I44" i="14"/>
  <c r="I43" i="14" s="1"/>
  <c r="M43" i="14"/>
  <c r="K43" i="14"/>
  <c r="Q42" i="14"/>
  <c r="O42" i="14"/>
  <c r="M42" i="14"/>
  <c r="K42" i="14"/>
  <c r="I42" i="14"/>
  <c r="Q41" i="14"/>
  <c r="O41" i="14"/>
  <c r="K41" i="14"/>
  <c r="I41" i="14"/>
  <c r="Q40" i="14"/>
  <c r="Q39" i="14" s="1"/>
  <c r="O40" i="14"/>
  <c r="O39" i="14" s="1"/>
  <c r="K40" i="14"/>
  <c r="I40" i="14"/>
  <c r="I39" i="14" s="1"/>
  <c r="K39" i="14"/>
  <c r="Q37" i="14"/>
  <c r="O37" i="14"/>
  <c r="M37" i="14"/>
  <c r="K37" i="14"/>
  <c r="I37" i="14"/>
  <c r="Q35" i="14"/>
  <c r="O35" i="14"/>
  <c r="K35" i="14"/>
  <c r="I35" i="14"/>
  <c r="Q34" i="14"/>
  <c r="Q30" i="14" s="1"/>
  <c r="O34" i="14"/>
  <c r="M34" i="14"/>
  <c r="K34" i="14"/>
  <c r="I34" i="14"/>
  <c r="I30" i="14" s="1"/>
  <c r="Q33" i="14"/>
  <c r="O33" i="14"/>
  <c r="M33" i="14"/>
  <c r="K33" i="14"/>
  <c r="I33" i="14"/>
  <c r="Q31" i="14"/>
  <c r="O31" i="14"/>
  <c r="M31" i="14"/>
  <c r="K31" i="14"/>
  <c r="K30" i="14" s="1"/>
  <c r="I31" i="14"/>
  <c r="O30" i="14"/>
  <c r="Q29" i="14"/>
  <c r="Q28" i="14" s="1"/>
  <c r="O29" i="14"/>
  <c r="O28" i="14" s="1"/>
  <c r="M29" i="14"/>
  <c r="M28" i="14" s="1"/>
  <c r="K29" i="14"/>
  <c r="I29" i="14"/>
  <c r="I28" i="14" s="1"/>
  <c r="K28" i="14"/>
  <c r="Q27" i="14"/>
  <c r="O27" i="14"/>
  <c r="K27" i="14"/>
  <c r="K26" i="14" s="1"/>
  <c r="I27" i="14"/>
  <c r="Q26" i="14"/>
  <c r="O26" i="14"/>
  <c r="I26" i="14"/>
  <c r="Q25" i="14"/>
  <c r="Q24" i="14" s="1"/>
  <c r="O25" i="14"/>
  <c r="O24" i="14" s="1"/>
  <c r="M25" i="14"/>
  <c r="K25" i="14"/>
  <c r="I25" i="14"/>
  <c r="I24" i="14" s="1"/>
  <c r="M24" i="14"/>
  <c r="K24" i="14"/>
  <c r="G92" i="12"/>
  <c r="G97" i="12"/>
  <c r="M97" i="12" s="1"/>
  <c r="G98" i="12"/>
  <c r="M98" i="12" s="1"/>
  <c r="G90" i="12"/>
  <c r="G89" i="12" s="1"/>
  <c r="G87" i="12"/>
  <c r="G88" i="12"/>
  <c r="M88" i="12" s="1"/>
  <c r="G83" i="12"/>
  <c r="G85" i="12"/>
  <c r="M85" i="12" s="1"/>
  <c r="G78" i="12"/>
  <c r="G79" i="12"/>
  <c r="M79" i="12" s="1"/>
  <c r="G80" i="12"/>
  <c r="G81" i="12"/>
  <c r="M81" i="12" s="1"/>
  <c r="G71" i="12"/>
  <c r="G72" i="12"/>
  <c r="G73" i="12"/>
  <c r="M73" i="12" s="1"/>
  <c r="G74" i="12"/>
  <c r="M74" i="12" s="1"/>
  <c r="G76" i="12"/>
  <c r="M76" i="12" s="1"/>
  <c r="G68" i="12"/>
  <c r="G67" i="12" s="1"/>
  <c r="G59" i="12"/>
  <c r="G61" i="12"/>
  <c r="M61" i="12" s="1"/>
  <c r="G63" i="12"/>
  <c r="G64" i="12"/>
  <c r="M64" i="12" s="1"/>
  <c r="G65" i="12"/>
  <c r="M65" i="12" s="1"/>
  <c r="G53" i="12"/>
  <c r="G55" i="12"/>
  <c r="M55" i="12" s="1"/>
  <c r="G57" i="12"/>
  <c r="G49" i="12"/>
  <c r="G51" i="12"/>
  <c r="G47" i="12"/>
  <c r="G46" i="12" s="1"/>
  <c r="G45" i="12"/>
  <c r="G44" i="12" s="1"/>
  <c r="G9" i="12"/>
  <c r="G10" i="12"/>
  <c r="M10" i="12" s="1"/>
  <c r="G12" i="12"/>
  <c r="G13" i="12"/>
  <c r="M13" i="12" s="1"/>
  <c r="G15" i="12"/>
  <c r="M15" i="12" s="1"/>
  <c r="G16" i="12"/>
  <c r="G18" i="12"/>
  <c r="G19" i="12"/>
  <c r="G21" i="12"/>
  <c r="M21" i="12" s="1"/>
  <c r="G23" i="12"/>
  <c r="G26" i="12"/>
  <c r="G28" i="12"/>
  <c r="G30" i="12"/>
  <c r="M30" i="12" s="1"/>
  <c r="G31" i="12"/>
  <c r="M31" i="12" s="1"/>
  <c r="G32" i="12"/>
  <c r="G33" i="12"/>
  <c r="M33" i="12" s="1"/>
  <c r="G34" i="12"/>
  <c r="M34" i="12" s="1"/>
  <c r="G35" i="12"/>
  <c r="M35" i="12" s="1"/>
  <c r="G37" i="12"/>
  <c r="M37" i="12" s="1"/>
  <c r="G39" i="12"/>
  <c r="M39" i="12" s="1"/>
  <c r="G40" i="12"/>
  <c r="M40" i="12" s="1"/>
  <c r="G41" i="12"/>
  <c r="G42" i="12"/>
  <c r="G43" i="12"/>
  <c r="M43" i="12" s="1"/>
  <c r="V23" i="14"/>
  <c r="Q23" i="14"/>
  <c r="O23" i="14"/>
  <c r="K23" i="14"/>
  <c r="I23" i="14"/>
  <c r="M23" i="14"/>
  <c r="V22" i="14"/>
  <c r="Q22" i="14"/>
  <c r="O22" i="14"/>
  <c r="K22" i="14"/>
  <c r="I22" i="14"/>
  <c r="M22" i="14"/>
  <c r="V21" i="14"/>
  <c r="Q21" i="14"/>
  <c r="O21" i="14"/>
  <c r="K21" i="14"/>
  <c r="I21" i="14"/>
  <c r="V20" i="14"/>
  <c r="Q20" i="14"/>
  <c r="O20" i="14"/>
  <c r="K20" i="14"/>
  <c r="I20" i="14"/>
  <c r="V19" i="14"/>
  <c r="Q19" i="14"/>
  <c r="O19" i="14"/>
  <c r="K19" i="14"/>
  <c r="I19" i="14"/>
  <c r="M19" i="14"/>
  <c r="V18" i="14"/>
  <c r="Q18" i="14"/>
  <c r="O18" i="14"/>
  <c r="K18" i="14"/>
  <c r="I18" i="14"/>
  <c r="I16" i="14" s="1"/>
  <c r="M18" i="14"/>
  <c r="V17" i="14"/>
  <c r="V16" i="14" s="1"/>
  <c r="Q17" i="14"/>
  <c r="O17" i="14"/>
  <c r="K17" i="14"/>
  <c r="I17" i="14"/>
  <c r="V14" i="14"/>
  <c r="V13" i="14" s="1"/>
  <c r="Q14" i="14"/>
  <c r="Q13" i="14"/>
  <c r="O14" i="14"/>
  <c r="O13" i="14" s="1"/>
  <c r="K14" i="14"/>
  <c r="K13" i="14"/>
  <c r="I14" i="14"/>
  <c r="I13" i="14" s="1"/>
  <c r="K16" i="14"/>
  <c r="Q16" i="14"/>
  <c r="O16" i="14"/>
  <c r="G9" i="17"/>
  <c r="G10" i="17"/>
  <c r="G11" i="17"/>
  <c r="M11" i="17" s="1"/>
  <c r="G12" i="17"/>
  <c r="G15" i="17"/>
  <c r="G17" i="17"/>
  <c r="M17" i="17" s="1"/>
  <c r="G19" i="17"/>
  <c r="G20" i="17"/>
  <c r="I9" i="17"/>
  <c r="I10" i="17"/>
  <c r="I11" i="17"/>
  <c r="I12" i="17"/>
  <c r="I15" i="17"/>
  <c r="I17" i="17"/>
  <c r="I19" i="17"/>
  <c r="I20" i="17"/>
  <c r="I8" i="17"/>
  <c r="K9" i="17"/>
  <c r="K10" i="17"/>
  <c r="K11" i="17"/>
  <c r="K12" i="17"/>
  <c r="K15" i="17"/>
  <c r="K17" i="17"/>
  <c r="K19" i="17"/>
  <c r="K20" i="17"/>
  <c r="K8" i="17"/>
  <c r="O9" i="17"/>
  <c r="O10" i="17"/>
  <c r="O11" i="17"/>
  <c r="O12" i="17"/>
  <c r="O15" i="17"/>
  <c r="O17" i="17"/>
  <c r="O19" i="17"/>
  <c r="O20" i="17"/>
  <c r="O8" i="17"/>
  <c r="Q9" i="17"/>
  <c r="Q10" i="17"/>
  <c r="Q11" i="17"/>
  <c r="Q12" i="17"/>
  <c r="Q15" i="17"/>
  <c r="Q17" i="17"/>
  <c r="Q19" i="17"/>
  <c r="Q20" i="17"/>
  <c r="Q8" i="17"/>
  <c r="V9" i="17"/>
  <c r="M10" i="17"/>
  <c r="V10" i="17"/>
  <c r="V11" i="17"/>
  <c r="M12" i="17"/>
  <c r="V12" i="17"/>
  <c r="M15" i="17"/>
  <c r="V15" i="17"/>
  <c r="V17" i="17"/>
  <c r="V19" i="17"/>
  <c r="V20" i="17"/>
  <c r="V8" i="17"/>
  <c r="M19" i="17"/>
  <c r="M20" i="17"/>
  <c r="V23" i="17"/>
  <c r="V24" i="17"/>
  <c r="V25" i="17"/>
  <c r="V26" i="17"/>
  <c r="V29" i="17"/>
  <c r="V31" i="17"/>
  <c r="V33" i="17"/>
  <c r="V34" i="17"/>
  <c r="I9" i="16"/>
  <c r="I8" i="16"/>
  <c r="K9" i="16"/>
  <c r="K8" i="16"/>
  <c r="O9" i="16"/>
  <c r="O8" i="16"/>
  <c r="Q9" i="16"/>
  <c r="V9" i="16"/>
  <c r="G10" i="16"/>
  <c r="I10" i="16"/>
  <c r="K10" i="16"/>
  <c r="O10" i="16"/>
  <c r="Q10" i="16"/>
  <c r="Q8" i="16"/>
  <c r="V10" i="16"/>
  <c r="G11" i="16"/>
  <c r="M11" i="16" s="1"/>
  <c r="I11" i="16"/>
  <c r="K11" i="16"/>
  <c r="O11" i="16"/>
  <c r="Q11" i="16"/>
  <c r="V11" i="16"/>
  <c r="G12" i="16"/>
  <c r="I12" i="16"/>
  <c r="K12" i="16"/>
  <c r="M12" i="16"/>
  <c r="O12" i="16"/>
  <c r="Q12" i="16"/>
  <c r="V12" i="16"/>
  <c r="G13" i="16"/>
  <c r="M13" i="16" s="1"/>
  <c r="I13" i="16"/>
  <c r="K13" i="16"/>
  <c r="O13" i="16"/>
  <c r="Q13" i="16"/>
  <c r="V13" i="16"/>
  <c r="G14" i="16"/>
  <c r="I14" i="16"/>
  <c r="K14" i="16"/>
  <c r="M14" i="16"/>
  <c r="O14" i="16"/>
  <c r="Q14" i="16"/>
  <c r="V14" i="16"/>
  <c r="V8" i="16"/>
  <c r="G15" i="16"/>
  <c r="I15" i="16"/>
  <c r="K15" i="16"/>
  <c r="M15" i="16"/>
  <c r="O15" i="16"/>
  <c r="Q15" i="16"/>
  <c r="V15" i="16"/>
  <c r="K16" i="16"/>
  <c r="Q16" i="16"/>
  <c r="V16" i="16"/>
  <c r="G17" i="16"/>
  <c r="M17" i="16" s="1"/>
  <c r="M16" i="16" s="1"/>
  <c r="I17" i="16"/>
  <c r="I16" i="16"/>
  <c r="K17" i="16"/>
  <c r="O17" i="16"/>
  <c r="O16" i="16"/>
  <c r="Q17" i="16"/>
  <c r="V17" i="16"/>
  <c r="Q18" i="16"/>
  <c r="G19" i="16"/>
  <c r="G18" i="16" s="1"/>
  <c r="I19" i="16"/>
  <c r="I18" i="16"/>
  <c r="K19" i="16"/>
  <c r="M19" i="16"/>
  <c r="M18" i="16"/>
  <c r="O19" i="16"/>
  <c r="Q19" i="16"/>
  <c r="V19" i="16"/>
  <c r="V18" i="16"/>
  <c r="K18" i="16"/>
  <c r="O18" i="16"/>
  <c r="BA20" i="15"/>
  <c r="BA15" i="15"/>
  <c r="BA13" i="15"/>
  <c r="BA12" i="15"/>
  <c r="K8" i="15"/>
  <c r="G9" i="15"/>
  <c r="G8" i="15" s="1"/>
  <c r="I9" i="15"/>
  <c r="I8" i="15"/>
  <c r="K9" i="15"/>
  <c r="M9" i="15"/>
  <c r="M8" i="15" s="1"/>
  <c r="O9" i="15"/>
  <c r="O8" i="15"/>
  <c r="Q9" i="15"/>
  <c r="Q8" i="15"/>
  <c r="V9" i="15"/>
  <c r="V8" i="15"/>
  <c r="Q10" i="15"/>
  <c r="G11" i="15"/>
  <c r="G10" i="15" s="1"/>
  <c r="I11" i="15"/>
  <c r="I10" i="15"/>
  <c r="K11" i="15"/>
  <c r="M11" i="15"/>
  <c r="O11" i="15"/>
  <c r="Q11" i="15"/>
  <c r="V11" i="15"/>
  <c r="V10" i="15"/>
  <c r="G14" i="15"/>
  <c r="M14" i="15"/>
  <c r="I14" i="15"/>
  <c r="K14" i="15"/>
  <c r="K10" i="15"/>
  <c r="O14" i="15"/>
  <c r="O10" i="15"/>
  <c r="Q14" i="15"/>
  <c r="V14" i="15"/>
  <c r="Q16" i="15"/>
  <c r="G17" i="15"/>
  <c r="M17" i="15" s="1"/>
  <c r="M16" i="15" s="1"/>
  <c r="I17" i="15"/>
  <c r="I16" i="15"/>
  <c r="K17" i="15"/>
  <c r="K16" i="15"/>
  <c r="O17" i="15"/>
  <c r="O16" i="15"/>
  <c r="Q17" i="15"/>
  <c r="V17" i="15"/>
  <c r="V16" i="15"/>
  <c r="K18" i="15"/>
  <c r="G19" i="15"/>
  <c r="I19" i="15"/>
  <c r="K19" i="15"/>
  <c r="O19" i="15"/>
  <c r="O18" i="15"/>
  <c r="Q19" i="15"/>
  <c r="V19" i="15"/>
  <c r="V18" i="15"/>
  <c r="G23" i="15"/>
  <c r="I23" i="15"/>
  <c r="I18" i="15"/>
  <c r="K23" i="15"/>
  <c r="M23" i="15"/>
  <c r="O23" i="15"/>
  <c r="Q23" i="15"/>
  <c r="V23" i="15"/>
  <c r="G25" i="15"/>
  <c r="M25" i="15"/>
  <c r="I25" i="15"/>
  <c r="K25" i="15"/>
  <c r="O25" i="15"/>
  <c r="Q25" i="15"/>
  <c r="Q18" i="15"/>
  <c r="V25" i="15"/>
  <c r="G27" i="15"/>
  <c r="I27" i="15"/>
  <c r="K27" i="15"/>
  <c r="M27" i="15"/>
  <c r="O27" i="15"/>
  <c r="Q27" i="15"/>
  <c r="V27" i="15"/>
  <c r="G29" i="15"/>
  <c r="M29" i="15"/>
  <c r="I29" i="15"/>
  <c r="K29" i="15"/>
  <c r="O29" i="15"/>
  <c r="Q29" i="15"/>
  <c r="V29" i="15"/>
  <c r="G32" i="15"/>
  <c r="I32" i="15"/>
  <c r="I31" i="15"/>
  <c r="K32" i="15"/>
  <c r="K31" i="15"/>
  <c r="O32" i="15"/>
  <c r="O31" i="15"/>
  <c r="Q32" i="15"/>
  <c r="V32" i="15"/>
  <c r="V31" i="15"/>
  <c r="G33" i="15"/>
  <c r="M33" i="15"/>
  <c r="I33" i="15"/>
  <c r="K33" i="15"/>
  <c r="O33" i="15"/>
  <c r="Q33" i="15"/>
  <c r="Q31" i="15"/>
  <c r="V33" i="15"/>
  <c r="G34" i="15"/>
  <c r="I34" i="15"/>
  <c r="K34" i="15"/>
  <c r="M34" i="15"/>
  <c r="O34" i="15"/>
  <c r="Q34" i="15"/>
  <c r="V34" i="15"/>
  <c r="G35" i="15"/>
  <c r="M35" i="15" s="1"/>
  <c r="I35" i="15"/>
  <c r="K35" i="15"/>
  <c r="O35" i="15"/>
  <c r="Q35" i="15"/>
  <c r="V35" i="15"/>
  <c r="G37" i="15"/>
  <c r="M37" i="15"/>
  <c r="I37" i="15"/>
  <c r="K37" i="15"/>
  <c r="O37" i="15"/>
  <c r="Q37" i="15"/>
  <c r="V37" i="15"/>
  <c r="G38" i="15"/>
  <c r="M38" i="15" s="1"/>
  <c r="I38" i="15"/>
  <c r="K38" i="15"/>
  <c r="O38" i="15"/>
  <c r="Q38" i="15"/>
  <c r="V38" i="15"/>
  <c r="G40" i="15"/>
  <c r="M40" i="15"/>
  <c r="I40" i="15"/>
  <c r="K40" i="15"/>
  <c r="O40" i="15"/>
  <c r="Q40" i="15"/>
  <c r="V40" i="15"/>
  <c r="G43" i="15"/>
  <c r="M43" i="15" s="1"/>
  <c r="I43" i="15"/>
  <c r="K43" i="15"/>
  <c r="O43" i="15"/>
  <c r="Q43" i="15"/>
  <c r="V43" i="15"/>
  <c r="G44" i="15"/>
  <c r="M44" i="15"/>
  <c r="I44" i="15"/>
  <c r="K44" i="15"/>
  <c r="O44" i="15"/>
  <c r="Q44" i="15"/>
  <c r="V44" i="15"/>
  <c r="G45" i="15"/>
  <c r="M45" i="15" s="1"/>
  <c r="I45" i="15"/>
  <c r="K45" i="15"/>
  <c r="O45" i="15"/>
  <c r="Q45" i="15"/>
  <c r="V45" i="15"/>
  <c r="G46" i="15"/>
  <c r="I46" i="15"/>
  <c r="K46" i="15"/>
  <c r="M46" i="15"/>
  <c r="O46" i="15"/>
  <c r="Q46" i="15"/>
  <c r="V46" i="15"/>
  <c r="G47" i="15"/>
  <c r="M47" i="15" s="1"/>
  <c r="I47" i="15"/>
  <c r="K47" i="15"/>
  <c r="O47" i="15"/>
  <c r="Q47" i="15"/>
  <c r="V47" i="15"/>
  <c r="G48" i="15"/>
  <c r="M48" i="15"/>
  <c r="I48" i="15"/>
  <c r="K48" i="15"/>
  <c r="O48" i="15"/>
  <c r="Q48" i="15"/>
  <c r="V48" i="15"/>
  <c r="G49" i="15"/>
  <c r="M49" i="15" s="1"/>
  <c r="I49" i="15"/>
  <c r="K49" i="15"/>
  <c r="O49" i="15"/>
  <c r="Q49" i="15"/>
  <c r="V49" i="15"/>
  <c r="G50" i="15"/>
  <c r="M50" i="15"/>
  <c r="I50" i="15"/>
  <c r="K50" i="15"/>
  <c r="O50" i="15"/>
  <c r="Q50" i="15"/>
  <c r="V50" i="15"/>
  <c r="G51" i="15"/>
  <c r="M51" i="15" s="1"/>
  <c r="I51" i="15"/>
  <c r="K51" i="15"/>
  <c r="O51" i="15"/>
  <c r="Q51" i="15"/>
  <c r="V51" i="15"/>
  <c r="G52" i="15"/>
  <c r="M52" i="15"/>
  <c r="I52" i="15"/>
  <c r="K52" i="15"/>
  <c r="O52" i="15"/>
  <c r="Q52" i="15"/>
  <c r="V52" i="15"/>
  <c r="G53" i="15"/>
  <c r="M53" i="15" s="1"/>
  <c r="I53" i="15"/>
  <c r="K53" i="15"/>
  <c r="O53" i="15"/>
  <c r="Q53" i="15"/>
  <c r="V53" i="15"/>
  <c r="G54" i="15"/>
  <c r="I54" i="15"/>
  <c r="K54" i="15"/>
  <c r="M54" i="15"/>
  <c r="O54" i="15"/>
  <c r="Q54" i="15"/>
  <c r="V54" i="15"/>
  <c r="G55" i="15"/>
  <c r="M55" i="15" s="1"/>
  <c r="I55" i="15"/>
  <c r="K55" i="15"/>
  <c r="O55" i="15"/>
  <c r="Q55" i="15"/>
  <c r="V55" i="15"/>
  <c r="G56" i="15"/>
  <c r="M56" i="15"/>
  <c r="I56" i="15"/>
  <c r="K56" i="15"/>
  <c r="O56" i="15"/>
  <c r="Q56" i="15"/>
  <c r="V56" i="15"/>
  <c r="G57" i="15"/>
  <c r="M57" i="15" s="1"/>
  <c r="I57" i="15"/>
  <c r="K57" i="15"/>
  <c r="O57" i="15"/>
  <c r="Q57" i="15"/>
  <c r="V57" i="15"/>
  <c r="G58" i="15"/>
  <c r="M58" i="15"/>
  <c r="I58" i="15"/>
  <c r="K58" i="15"/>
  <c r="O58" i="15"/>
  <c r="Q58" i="15"/>
  <c r="V58" i="15"/>
  <c r="Q59" i="15"/>
  <c r="G60" i="15"/>
  <c r="G59" i="15" s="1"/>
  <c r="M60" i="15"/>
  <c r="M59" i="15" s="1"/>
  <c r="I60" i="15"/>
  <c r="I59" i="15"/>
  <c r="K60" i="15"/>
  <c r="K59" i="15"/>
  <c r="O60" i="15"/>
  <c r="O59" i="15"/>
  <c r="Q60" i="15"/>
  <c r="V60" i="15"/>
  <c r="V59" i="15"/>
  <c r="M8" i="14"/>
  <c r="I8" i="14"/>
  <c r="K8" i="14"/>
  <c r="O8" i="14"/>
  <c r="O7" i="14" s="1"/>
  <c r="Q8" i="14"/>
  <c r="Q7" i="14" s="1"/>
  <c r="V8" i="14"/>
  <c r="I9" i="14"/>
  <c r="I7" i="14" s="1"/>
  <c r="K9" i="14"/>
  <c r="K7" i="14" s="1"/>
  <c r="O9" i="14"/>
  <c r="Q9" i="14"/>
  <c r="V9" i="14"/>
  <c r="V7" i="14" s="1"/>
  <c r="M10" i="14"/>
  <c r="I10" i="14"/>
  <c r="K10" i="14"/>
  <c r="O10" i="14"/>
  <c r="Q10" i="14"/>
  <c r="V10" i="14"/>
  <c r="M11" i="14"/>
  <c r="I11" i="14"/>
  <c r="K11" i="14"/>
  <c r="O11" i="14"/>
  <c r="Q11" i="14"/>
  <c r="V11" i="14"/>
  <c r="G9" i="13"/>
  <c r="I9" i="13"/>
  <c r="K9" i="13"/>
  <c r="O9" i="13"/>
  <c r="Q9" i="13"/>
  <c r="V9" i="13"/>
  <c r="G10" i="13"/>
  <c r="M10" i="13" s="1"/>
  <c r="I10" i="13"/>
  <c r="K10" i="13"/>
  <c r="O10" i="13"/>
  <c r="Q10" i="13"/>
  <c r="V10" i="13"/>
  <c r="G11" i="13"/>
  <c r="M11" i="13"/>
  <c r="I11" i="13"/>
  <c r="K11" i="13"/>
  <c r="O11" i="13"/>
  <c r="Q11" i="13"/>
  <c r="V11" i="13"/>
  <c r="G12" i="13"/>
  <c r="M12" i="13" s="1"/>
  <c r="M8" i="13" s="1"/>
  <c r="I12" i="13"/>
  <c r="K12" i="13"/>
  <c r="O12" i="13"/>
  <c r="Q12" i="13"/>
  <c r="V12" i="13"/>
  <c r="G13" i="13"/>
  <c r="M13" i="13"/>
  <c r="I13" i="13"/>
  <c r="K13" i="13"/>
  <c r="O13" i="13"/>
  <c r="Q13" i="13"/>
  <c r="V13" i="13"/>
  <c r="G14" i="13"/>
  <c r="M14" i="13" s="1"/>
  <c r="I14" i="13"/>
  <c r="K14" i="13"/>
  <c r="O14" i="13"/>
  <c r="Q14" i="13"/>
  <c r="V14" i="13"/>
  <c r="BA24" i="12"/>
  <c r="I9" i="12"/>
  <c r="K9" i="12"/>
  <c r="O9" i="12"/>
  <c r="Q9" i="12"/>
  <c r="V9" i="12"/>
  <c r="I10" i="12"/>
  <c r="K10" i="12"/>
  <c r="O10" i="12"/>
  <c r="Q10" i="12"/>
  <c r="V10" i="12"/>
  <c r="M12" i="12"/>
  <c r="I12" i="12"/>
  <c r="K12" i="12"/>
  <c r="O12" i="12"/>
  <c r="Q12" i="12"/>
  <c r="V12" i="12"/>
  <c r="I13" i="12"/>
  <c r="K13" i="12"/>
  <c r="O13" i="12"/>
  <c r="Q13" i="12"/>
  <c r="V13" i="12"/>
  <c r="I15" i="12"/>
  <c r="K15" i="12"/>
  <c r="O15" i="12"/>
  <c r="Q15" i="12"/>
  <c r="V15" i="12"/>
  <c r="M16" i="12"/>
  <c r="I16" i="12"/>
  <c r="K16" i="12"/>
  <c r="O16" i="12"/>
  <c r="Q16" i="12"/>
  <c r="V16" i="12"/>
  <c r="M18" i="12"/>
  <c r="I18" i="12"/>
  <c r="K18" i="12"/>
  <c r="O18" i="12"/>
  <c r="Q18" i="12"/>
  <c r="V18" i="12"/>
  <c r="M19" i="12"/>
  <c r="I19" i="12"/>
  <c r="K19" i="12"/>
  <c r="O19" i="12"/>
  <c r="Q19" i="12"/>
  <c r="V19" i="12"/>
  <c r="I21" i="12"/>
  <c r="K21" i="12"/>
  <c r="O21" i="12"/>
  <c r="Q21" i="12"/>
  <c r="V21" i="12"/>
  <c r="M23" i="12"/>
  <c r="I23" i="12"/>
  <c r="K23" i="12"/>
  <c r="O23" i="12"/>
  <c r="Q23" i="12"/>
  <c r="V23" i="12"/>
  <c r="M26" i="12"/>
  <c r="I26" i="12"/>
  <c r="K26" i="12"/>
  <c r="O26" i="12"/>
  <c r="Q26" i="12"/>
  <c r="V26" i="12"/>
  <c r="M28" i="12"/>
  <c r="I28" i="12"/>
  <c r="K28" i="12"/>
  <c r="O28" i="12"/>
  <c r="Q28" i="12"/>
  <c r="V28" i="12"/>
  <c r="I30" i="12"/>
  <c r="K30" i="12"/>
  <c r="O30" i="12"/>
  <c r="Q30" i="12"/>
  <c r="V30" i="12"/>
  <c r="I31" i="12"/>
  <c r="K31" i="12"/>
  <c r="O31" i="12"/>
  <c r="Q31" i="12"/>
  <c r="V31" i="12"/>
  <c r="M32" i="12"/>
  <c r="I32" i="12"/>
  <c r="K32" i="12"/>
  <c r="O32" i="12"/>
  <c r="Q32" i="12"/>
  <c r="V32" i="12"/>
  <c r="I33" i="12"/>
  <c r="K33" i="12"/>
  <c r="O33" i="12"/>
  <c r="Q33" i="12"/>
  <c r="V33" i="12"/>
  <c r="I34" i="12"/>
  <c r="K34" i="12"/>
  <c r="O34" i="12"/>
  <c r="Q34" i="12"/>
  <c r="V34" i="12"/>
  <c r="I35" i="12"/>
  <c r="K35" i="12"/>
  <c r="O35" i="12"/>
  <c r="Q35" i="12"/>
  <c r="V35" i="12"/>
  <c r="I37" i="12"/>
  <c r="K37" i="12"/>
  <c r="O37" i="12"/>
  <c r="Q37" i="12"/>
  <c r="V37" i="12"/>
  <c r="I39" i="12"/>
  <c r="K39" i="12"/>
  <c r="O39" i="12"/>
  <c r="Q39" i="12"/>
  <c r="V39" i="12"/>
  <c r="I40" i="12"/>
  <c r="K40" i="12"/>
  <c r="O40" i="12"/>
  <c r="Q40" i="12"/>
  <c r="V40" i="12"/>
  <c r="M41" i="12"/>
  <c r="I41" i="12"/>
  <c r="K41" i="12"/>
  <c r="O41" i="12"/>
  <c r="Q41" i="12"/>
  <c r="V41" i="12"/>
  <c r="M42" i="12"/>
  <c r="I42" i="12"/>
  <c r="K42" i="12"/>
  <c r="O42" i="12"/>
  <c r="Q42" i="12"/>
  <c r="V42" i="12"/>
  <c r="I43" i="12"/>
  <c r="K43" i="12"/>
  <c r="O43" i="12"/>
  <c r="Q43" i="12"/>
  <c r="V43" i="12"/>
  <c r="I45" i="12"/>
  <c r="I44" i="12"/>
  <c r="K45" i="12"/>
  <c r="K44" i="12"/>
  <c r="O45" i="12"/>
  <c r="O44" i="12"/>
  <c r="Q45" i="12"/>
  <c r="Q44" i="12"/>
  <c r="V45" i="12"/>
  <c r="V44" i="12"/>
  <c r="I47" i="12"/>
  <c r="I46" i="12" s="1"/>
  <c r="K47" i="12"/>
  <c r="K46" i="12"/>
  <c r="O47" i="12"/>
  <c r="O46" i="12" s="1"/>
  <c r="Q47" i="12"/>
  <c r="Q46" i="12"/>
  <c r="V47" i="12"/>
  <c r="V46" i="12" s="1"/>
  <c r="I49" i="12"/>
  <c r="I48" i="12" s="1"/>
  <c r="K49" i="12"/>
  <c r="K48" i="12" s="1"/>
  <c r="O49" i="12"/>
  <c r="Q49" i="12"/>
  <c r="V49" i="12"/>
  <c r="V48" i="12" s="1"/>
  <c r="M51" i="12"/>
  <c r="I51" i="12"/>
  <c r="K51" i="12"/>
  <c r="O51" i="12"/>
  <c r="Q51" i="12"/>
  <c r="Q48" i="12" s="1"/>
  <c r="V51" i="12"/>
  <c r="I53" i="12"/>
  <c r="K53" i="12"/>
  <c r="K52" i="12" s="1"/>
  <c r="O53" i="12"/>
  <c r="O52" i="12" s="1"/>
  <c r="Q53" i="12"/>
  <c r="V53" i="12"/>
  <c r="I55" i="12"/>
  <c r="K55" i="12"/>
  <c r="O55" i="12"/>
  <c r="Q55" i="12"/>
  <c r="V55" i="12"/>
  <c r="M57" i="12"/>
  <c r="I57" i="12"/>
  <c r="K57" i="12"/>
  <c r="O57" i="12"/>
  <c r="Q57" i="12"/>
  <c r="V57" i="12"/>
  <c r="M59" i="12"/>
  <c r="I59" i="12"/>
  <c r="K59" i="12"/>
  <c r="O59" i="12"/>
  <c r="Q59" i="12"/>
  <c r="V59" i="12"/>
  <c r="I61" i="12"/>
  <c r="K61" i="12"/>
  <c r="O61" i="12"/>
  <c r="Q61" i="12"/>
  <c r="V61" i="12"/>
  <c r="I63" i="12"/>
  <c r="K63" i="12"/>
  <c r="O63" i="12"/>
  <c r="Q63" i="12"/>
  <c r="V63" i="12"/>
  <c r="I64" i="12"/>
  <c r="K64" i="12"/>
  <c r="O64" i="12"/>
  <c r="Q64" i="12"/>
  <c r="V64" i="12"/>
  <c r="I65" i="12"/>
  <c r="K65" i="12"/>
  <c r="O65" i="12"/>
  <c r="Q65" i="12"/>
  <c r="V65" i="12"/>
  <c r="I68" i="12"/>
  <c r="I67" i="12" s="1"/>
  <c r="K68" i="12"/>
  <c r="K67" i="12"/>
  <c r="O68" i="12"/>
  <c r="O67" i="12" s="1"/>
  <c r="Q68" i="12"/>
  <c r="Q67" i="12" s="1"/>
  <c r="V68" i="12"/>
  <c r="V67" i="12" s="1"/>
  <c r="I71" i="12"/>
  <c r="I70" i="12" s="1"/>
  <c r="K71" i="12"/>
  <c r="O71" i="12"/>
  <c r="Q71" i="12"/>
  <c r="V71" i="12"/>
  <c r="V70" i="12" s="1"/>
  <c r="M72" i="12"/>
  <c r="I72" i="12"/>
  <c r="K72" i="12"/>
  <c r="O72" i="12"/>
  <c r="O70" i="12" s="1"/>
  <c r="Q72" i="12"/>
  <c r="V72" i="12"/>
  <c r="I73" i="12"/>
  <c r="K73" i="12"/>
  <c r="O73" i="12"/>
  <c r="Q73" i="12"/>
  <c r="V73" i="12"/>
  <c r="I74" i="12"/>
  <c r="K74" i="12"/>
  <c r="O74" i="12"/>
  <c r="Q74" i="12"/>
  <c r="V74" i="12"/>
  <c r="I76" i="12"/>
  <c r="K76" i="12"/>
  <c r="O76" i="12"/>
  <c r="Q76" i="12"/>
  <c r="V76" i="12"/>
  <c r="M78" i="12"/>
  <c r="I78" i="12"/>
  <c r="K78" i="12"/>
  <c r="O78" i="12"/>
  <c r="Q78" i="12"/>
  <c r="V78" i="12"/>
  <c r="I79" i="12"/>
  <c r="I77" i="12" s="1"/>
  <c r="K79" i="12"/>
  <c r="K77" i="12" s="1"/>
  <c r="O79" i="12"/>
  <c r="Q79" i="12"/>
  <c r="V79" i="12"/>
  <c r="M80" i="12"/>
  <c r="I80" i="12"/>
  <c r="K80" i="12"/>
  <c r="O80" i="12"/>
  <c r="Q80" i="12"/>
  <c r="V80" i="12"/>
  <c r="I81" i="12"/>
  <c r="K81" i="12"/>
  <c r="O81" i="12"/>
  <c r="Q81" i="12"/>
  <c r="V81" i="12"/>
  <c r="I83" i="12"/>
  <c r="K83" i="12"/>
  <c r="O83" i="12"/>
  <c r="Q83" i="12"/>
  <c r="V83" i="12"/>
  <c r="I85" i="12"/>
  <c r="K85" i="12"/>
  <c r="O85" i="12"/>
  <c r="Q85" i="12"/>
  <c r="Q82" i="12" s="1"/>
  <c r="V85" i="12"/>
  <c r="V82" i="12" s="1"/>
  <c r="I87" i="12"/>
  <c r="K87" i="12"/>
  <c r="K86" i="12" s="1"/>
  <c r="O87" i="12"/>
  <c r="Q87" i="12"/>
  <c r="V87" i="12"/>
  <c r="I88" i="12"/>
  <c r="K88" i="12"/>
  <c r="O88" i="12"/>
  <c r="Q88" i="12"/>
  <c r="V88" i="12"/>
  <c r="I90" i="12"/>
  <c r="I89" i="12"/>
  <c r="K90" i="12"/>
  <c r="K89" i="12" s="1"/>
  <c r="O90" i="12"/>
  <c r="O89" i="12"/>
  <c r="Q90" i="12"/>
  <c r="Q89" i="12" s="1"/>
  <c r="V90" i="12"/>
  <c r="V89" i="12"/>
  <c r="M92" i="12"/>
  <c r="I92" i="12"/>
  <c r="K92" i="12"/>
  <c r="O92" i="12"/>
  <c r="Q92" i="12"/>
  <c r="Q91" i="12" s="1"/>
  <c r="V92" i="12"/>
  <c r="I97" i="12"/>
  <c r="K97" i="12"/>
  <c r="K91" i="12" s="1"/>
  <c r="O97" i="12"/>
  <c r="Q97" i="12"/>
  <c r="V97" i="12"/>
  <c r="I98" i="12"/>
  <c r="K98" i="12"/>
  <c r="O98" i="12"/>
  <c r="Q98" i="12"/>
  <c r="V98" i="12"/>
  <c r="J68" i="1"/>
  <c r="J65" i="1"/>
  <c r="J61" i="1"/>
  <c r="J57" i="1"/>
  <c r="F47" i="1"/>
  <c r="V8" i="13"/>
  <c r="O8" i="13"/>
  <c r="K8" i="13"/>
  <c r="I8" i="13"/>
  <c r="Q8" i="13"/>
  <c r="Q86" i="12"/>
  <c r="V52" i="12"/>
  <c r="M45" i="12"/>
  <c r="M44" i="12" s="1"/>
  <c r="V58" i="12"/>
  <c r="M83" i="12"/>
  <c r="Q52" i="12"/>
  <c r="O48" i="12"/>
  <c r="Q70" i="12"/>
  <c r="V77" i="12"/>
  <c r="M9" i="17"/>
  <c r="M9" i="16"/>
  <c r="M9" i="13"/>
  <c r="J28" i="1"/>
  <c r="J26" i="1"/>
  <c r="G38" i="1"/>
  <c r="F38" i="1"/>
  <c r="J23" i="1"/>
  <c r="J24" i="1"/>
  <c r="J25" i="1"/>
  <c r="J27" i="1"/>
  <c r="E24" i="1"/>
  <c r="E26" i="1"/>
  <c r="M8" i="17" l="1"/>
  <c r="G8" i="17"/>
  <c r="G16" i="16"/>
  <c r="G8" i="16"/>
  <c r="M10" i="16"/>
  <c r="M8" i="16" s="1"/>
  <c r="G31" i="15"/>
  <c r="M32" i="15"/>
  <c r="M31" i="15" s="1"/>
  <c r="G18" i="15"/>
  <c r="G16" i="15"/>
  <c r="M19" i="15"/>
  <c r="M18" i="15" s="1"/>
  <c r="M10" i="15"/>
  <c r="M91" i="14"/>
  <c r="G90" i="14"/>
  <c r="G62" i="14"/>
  <c r="G45" i="14"/>
  <c r="M46" i="14"/>
  <c r="M45" i="14" s="1"/>
  <c r="M39" i="14"/>
  <c r="M30" i="14"/>
  <c r="G30" i="14"/>
  <c r="M27" i="14"/>
  <c r="M26" i="14" s="1"/>
  <c r="G16" i="14"/>
  <c r="G7" i="14"/>
  <c r="G8" i="13"/>
  <c r="G91" i="12"/>
  <c r="M90" i="12"/>
  <c r="M89" i="12" s="1"/>
  <c r="G82" i="12"/>
  <c r="G86" i="12"/>
  <c r="G77" i="12"/>
  <c r="M71" i="12"/>
  <c r="G70" i="12"/>
  <c r="G58" i="12"/>
  <c r="M53" i="12"/>
  <c r="G52" i="12"/>
  <c r="M49" i="12"/>
  <c r="G48" i="12"/>
  <c r="M9" i="12"/>
  <c r="G8" i="12"/>
  <c r="H43" i="1"/>
  <c r="H47" i="1" s="1"/>
  <c r="I47" i="1"/>
  <c r="J42" i="1" s="1"/>
  <c r="J54" i="1"/>
  <c r="J58" i="1"/>
  <c r="J62" i="1"/>
  <c r="J66" i="1"/>
  <c r="J55" i="1"/>
  <c r="J59" i="1"/>
  <c r="J63" i="1"/>
  <c r="J67" i="1"/>
  <c r="J56" i="1"/>
  <c r="J60" i="1"/>
  <c r="J64" i="1"/>
  <c r="J41" i="1"/>
  <c r="M77" i="12"/>
  <c r="O8" i="12"/>
  <c r="O77" i="12"/>
  <c r="Q58" i="12"/>
  <c r="M52" i="12"/>
  <c r="V86" i="12"/>
  <c r="I86" i="12"/>
  <c r="I58" i="12"/>
  <c r="M63" i="12"/>
  <c r="M58" i="12" s="1"/>
  <c r="O58" i="12"/>
  <c r="I52" i="12"/>
  <c r="M48" i="12"/>
  <c r="M82" i="12"/>
  <c r="M91" i="12"/>
  <c r="Q77" i="12"/>
  <c r="I82" i="12"/>
  <c r="M47" i="12"/>
  <c r="M46" i="12" s="1"/>
  <c r="O91" i="12"/>
  <c r="V91" i="12"/>
  <c r="I91" i="12"/>
  <c r="O86" i="12"/>
  <c r="M87" i="12"/>
  <c r="M86" i="12" s="1"/>
  <c r="K82" i="12"/>
  <c r="O82" i="12"/>
  <c r="M70" i="12"/>
  <c r="K70" i="12"/>
  <c r="K58" i="12"/>
  <c r="K8" i="12"/>
  <c r="Q8" i="12"/>
  <c r="V8" i="12"/>
  <c r="I8" i="12"/>
  <c r="M68" i="12"/>
  <c r="M67" i="12" s="1"/>
  <c r="M17" i="14"/>
  <c r="M16" i="14" s="1"/>
  <c r="G39" i="14"/>
  <c r="G54" i="14"/>
  <c r="M9" i="14"/>
  <c r="M7" i="14" s="1"/>
  <c r="M14" i="14"/>
  <c r="M13" i="14" s="1"/>
  <c r="M65" i="14"/>
  <c r="M62" i="14" s="1"/>
  <c r="M80" i="14"/>
  <c r="M54" i="14"/>
  <c r="M90" i="14"/>
  <c r="M8" i="12"/>
  <c r="V22" i="17"/>
  <c r="M15" i="13"/>
  <c r="G26" i="16" l="1"/>
  <c r="G64" i="15"/>
  <c r="M79" i="14"/>
  <c r="G105" i="14"/>
  <c r="G101" i="12"/>
  <c r="J45" i="1"/>
  <c r="J39" i="1"/>
  <c r="J47" i="1" s="1"/>
  <c r="J46" i="1"/>
  <c r="J40" i="1"/>
  <c r="J43" i="1"/>
  <c r="J44" i="1"/>
  <c r="J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Dell-7566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Dell-7566</author>
  </authors>
  <commentList>
    <comment ref="S6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Dell-7566</author>
  </authors>
  <commentList>
    <comment ref="S6" authorId="0" shapeId="0" xr:uid="{00000000-0006-0000-05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Dell-7566</author>
  </authors>
  <commentList>
    <comment ref="S6" authorId="0" shapeId="0" xr:uid="{00000000-0006-0000-06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6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Dell-7566</author>
  </authors>
  <commentList>
    <comment ref="S6" authorId="0" shapeId="0" xr:uid="{00000000-0006-0000-07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7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Dell-7566</author>
  </authors>
  <commentList>
    <comment ref="S6" authorId="0" shapeId="0" xr:uid="{00000000-0006-0000-08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8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<sst xmlns="http://schemas.openxmlformats.org/spreadsheetml/2006/main" count="1749" uniqueCount="506">
  <si>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</si>
  <si>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</si>
  <si>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</si>
  <si>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</si>
  <si>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</si>
  <si>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</si>
  <si>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</si>
  <si>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</si>
  <si>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</si>
  <si>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</si>
  <si>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</si>
  <si>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</si>
  <si>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</si>
  <si>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</si>
  <si>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</si>
  <si>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</si>
  <si>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</si>
  <si>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</si>
  <si>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</si>
  <si>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</si>
  <si>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</si>
  <si>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</si>
  <si>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</si>
  <si>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</si>
  <si>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</si>
  <si>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</si>
  <si>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</si>
  <si>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</si>
  <si>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</si>
  <si>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</si>
  <si>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</si>
  <si>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</si>
  <si>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</si>
  <si>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</si>
  <si>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</si>
  <si>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</si>
  <si>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</si>
  <si>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</si>
  <si>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</si>
  <si>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</si>
  <si>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</si>
  <si>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</si>
  <si>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</si>
  <si>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Jan Schwarz</t>
  </si>
  <si>
    <t>191024</t>
  </si>
  <si>
    <t>Obnova (revitalizace) vodní nádrže na p.č. 1082/10 v k.ú. Krásná pod Lysou Horou</t>
  </si>
  <si>
    <t>Obec Krásná</t>
  </si>
  <si>
    <t>73904</t>
  </si>
  <si>
    <t>00577022</t>
  </si>
  <si>
    <t>Ing. Zdeněk Kocich</t>
  </si>
  <si>
    <t>73901</t>
  </si>
  <si>
    <t>46135138</t>
  </si>
  <si>
    <t>CZ46135138</t>
  </si>
  <si>
    <t>Stavba</t>
  </si>
  <si>
    <t>SO00</t>
  </si>
  <si>
    <t>Obnova (revitalizace) vodní nádrže na p.č. 108210 v k.ú. Krásná pod Lysou Horou</t>
  </si>
  <si>
    <t>VRN</t>
  </si>
  <si>
    <t>Vedlejší rozpočtové náklady</t>
  </si>
  <si>
    <t>SO01</t>
  </si>
  <si>
    <t>Neuznatelné náklady - Zemní hráz a úpravy v zátopě (Odbahnění nádrže)</t>
  </si>
  <si>
    <t>Zemní hráz a úpravy v zátopě (Odbahnění nádrže)</t>
  </si>
  <si>
    <t>SO06</t>
  </si>
  <si>
    <t>Ozelenění nádrže</t>
  </si>
  <si>
    <t>SO07</t>
  </si>
  <si>
    <t>SO 07 Zřízení tůní</t>
  </si>
  <si>
    <t>Zřízení tůní</t>
  </si>
  <si>
    <t>SO09</t>
  </si>
  <si>
    <t>Celkem za stavbu</t>
  </si>
  <si>
    <t>CZK</t>
  </si>
  <si>
    <t>Rekapitulace dílů</t>
  </si>
  <si>
    <t>Typ dílu</t>
  </si>
  <si>
    <t xml:space="preserve"> NP.1</t>
  </si>
  <si>
    <t>Následná péče po dobu 1. roku</t>
  </si>
  <si>
    <t>0</t>
  </si>
  <si>
    <t>Nepřiřazený díl</t>
  </si>
  <si>
    <t>1</t>
  </si>
  <si>
    <t>Zemní práce</t>
  </si>
  <si>
    <t>1-1</t>
  </si>
  <si>
    <t>Dodávka rostlin a stromů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</si>
  <si>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</si>
  <si>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</si>
  <si>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</si>
  <si>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</si>
  <si>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</si>
  <si>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</si>
  <si>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</si>
  <si>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</si>
  <si>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62</t>
  </si>
  <si>
    <t>Úpravy povrchů vnější</t>
  </si>
  <si>
    <t>93</t>
  </si>
  <si>
    <t>Dokončovací práce inženýrských staveb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</si>
  <si>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</si>
  <si>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</si>
  <si>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</si>
  <si>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</si>
  <si>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</si>
  <si>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</si>
  <si>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762</t>
  </si>
  <si>
    <t>Konstrukce tesařské</t>
  </si>
  <si>
    <t>NP.2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</si>
  <si>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</si>
  <si>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</si>
  <si>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</si>
  <si>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</si>
  <si>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</si>
  <si>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</si>
  <si>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</si>
  <si>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</si>
  <si>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</si>
  <si>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</si>
  <si>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</si>
  <si>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</si>
  <si>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</si>
  <si>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</si>
  <si>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</si>
  <si>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</si>
  <si>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</si>
  <si>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</si>
  <si>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</si>
  <si>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</si>
  <si>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</si>
  <si>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</si>
  <si>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</si>
  <si>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</si>
  <si>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</si>
  <si>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</si>
  <si>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</si>
  <si>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</si>
  <si>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</si>
  <si>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115101202</t>
  </si>
  <si>
    <t>Čerpání vody do výšky 10 m, přítok 500-1000 l/min</t>
  </si>
  <si>
    <t>h</t>
  </si>
  <si>
    <t>RTS 19/ II</t>
  </si>
  <si>
    <t>Práce</t>
  </si>
  <si>
    <t>POL1_1</t>
  </si>
  <si>
    <t>115101302</t>
  </si>
  <si>
    <t>Pohotovost čerp.soupravy, výška 10 m,přítok 1000 l</t>
  </si>
  <si>
    <t>den</t>
  </si>
  <si>
    <t>22+12</t>
  </si>
  <si>
    <t>VV</t>
  </si>
  <si>
    <t>122703601</t>
  </si>
  <si>
    <t>Odstranění nánosu při únosnosti dna 15 - 40 kPa</t>
  </si>
  <si>
    <t>m3</t>
  </si>
  <si>
    <t>122703602</t>
  </si>
  <si>
    <t>Odstranění nánosu při únosnosti dna 40 - 60 kPa</t>
  </si>
  <si>
    <t>270+252</t>
  </si>
  <si>
    <t>122703603</t>
  </si>
  <si>
    <t>Odstranění nánosu při únosnosti dna nad 60 kPa</t>
  </si>
  <si>
    <t>162253101</t>
  </si>
  <si>
    <t>Vodorovné přemístění nánosu, únos.dna přes 40 kPa</t>
  </si>
  <si>
    <t>450+252</t>
  </si>
  <si>
    <t>162253102</t>
  </si>
  <si>
    <t>Vodorovné přemístění nánosu, únos.dna 15-40 kPa</t>
  </si>
  <si>
    <t>162301101</t>
  </si>
  <si>
    <t>Vodorovné přemístění výkopku z hor.1-4 do 500 m</t>
  </si>
  <si>
    <t>900+8,69</t>
  </si>
  <si>
    <t>167101102</t>
  </si>
  <si>
    <t>Nakládání výkopku z hor.1-4 v množství nad 100 m3</t>
  </si>
  <si>
    <t>900+330</t>
  </si>
  <si>
    <t>171201101</t>
  </si>
  <si>
    <t>Uložení sypaniny do násypů nezhutněných</t>
  </si>
  <si>
    <t>Uložení sypaniny do násypů nebo na skládku s rozprostřením sypaniny ve vrstvách a s hrubým urovnáním.</t>
  </si>
  <si>
    <t>POP</t>
  </si>
  <si>
    <t>900+100</t>
  </si>
  <si>
    <t>181006113</t>
  </si>
  <si>
    <t>Rozprostření zemin v rov./sklonu 1:5, tl. do 20 cm</t>
  </si>
  <si>
    <t>m2</t>
  </si>
  <si>
    <t>4500+1465</t>
  </si>
  <si>
    <t>181101102</t>
  </si>
  <si>
    <t>Úprava pláně v zářezech v hor. 1-4, se zhutněním</t>
  </si>
  <si>
    <t>4500+120+56+1465+220</t>
  </si>
  <si>
    <t>111201102</t>
  </si>
  <si>
    <t>Odstranění křovin i s kořeny na ploše do 10000 m2</t>
  </si>
  <si>
    <t>111201401</t>
  </si>
  <si>
    <t>Spálení křovin a stromů o průměru do 100 mm</t>
  </si>
  <si>
    <t>Včetně nákladů na přihrnování křovin, očištění spáleniště, uložení popela a zbytků na hromadu.</t>
  </si>
  <si>
    <t>112101101</t>
  </si>
  <si>
    <t>Kácení stromů listnatých o průměru kmene 10-30 cm</t>
  </si>
  <si>
    <t>kus</t>
  </si>
  <si>
    <t>112101121</t>
  </si>
  <si>
    <t>Kácení stromů jehličnatých o průměru kmene 10-30cm</t>
  </si>
  <si>
    <t>112201101</t>
  </si>
  <si>
    <t>Odstranění pařezů pod úrovní, o průměru 10 - 30 cm</t>
  </si>
  <si>
    <t>112211111</t>
  </si>
  <si>
    <t>Spálení pařezů na hromadách o D do 30 cm</t>
  </si>
  <si>
    <t>Včetně:</t>
  </si>
  <si>
    <t>- vodorovné přemístění pařezů ze vzdálenosti do 20 m,</t>
  </si>
  <si>
    <t>- ukládání pařezů na ohništi,</t>
  </si>
  <si>
    <t>- udržování ohně,</t>
  </si>
  <si>
    <t>- likvidaci ohniště,</t>
  </si>
  <si>
    <t>- zajištění požární ochrany prostoru, v němž se spalování provádí.</t>
  </si>
  <si>
    <t>114203104</t>
  </si>
  <si>
    <t>Rozebrání záhozů a rovnanin na sucho</t>
  </si>
  <si>
    <t>122201102</t>
  </si>
  <si>
    <t>Odkopávky nezapažené v hor. 3 do 1000 m3</t>
  </si>
  <si>
    <t>330+9,36</t>
  </si>
  <si>
    <t>122201109</t>
  </si>
  <si>
    <t>Příplatek za lepivost - odkopávky v hor. 3</t>
  </si>
  <si>
    <t>330+9,36+5,9+18+12,9</t>
  </si>
  <si>
    <t>162201422</t>
  </si>
  <si>
    <t>Vodorovné přemístění pařezů  D 50 cm do 1000 m</t>
  </si>
  <si>
    <t>162301102</t>
  </si>
  <si>
    <t>Vodorovné přemístění výkopku z hor.1-4 do 1000 m</t>
  </si>
  <si>
    <t>171103202</t>
  </si>
  <si>
    <t>Ulož. sypaniny do hrází,100%PS, objem jílu 20-50%</t>
  </si>
  <si>
    <t>171103213</t>
  </si>
  <si>
    <t>Ulož. sypaniny kanálů,100%PS, objem jílu nad 50%</t>
  </si>
  <si>
    <t>171151101</t>
  </si>
  <si>
    <t>Hutnění boků násypů</t>
  </si>
  <si>
    <t>564851111</t>
  </si>
  <si>
    <t>Podklad ze štěrkodrti po zhutnění tloušťky 15 cm</t>
  </si>
  <si>
    <t>182201101</t>
  </si>
  <si>
    <t>Svahování násypů</t>
  </si>
  <si>
    <t>998324011</t>
  </si>
  <si>
    <t>Přesun hmot pro objekty v zemních hrázích</t>
  </si>
  <si>
    <t>t</t>
  </si>
  <si>
    <t>Přesun hmot</t>
  </si>
  <si>
    <t>POL7_</t>
  </si>
  <si>
    <t>762112130</t>
  </si>
  <si>
    <t>Montáž konstrukce stěn z řeziva hraněn. do 288 cm2</t>
  </si>
  <si>
    <t>m</t>
  </si>
  <si>
    <t xml:space="preserve"> (opevnění lit.pasma)</t>
  </si>
  <si>
    <t>60839006</t>
  </si>
  <si>
    <t>Kulatina kalibrovaná impregnovaná d=12 cm, dl 2 m</t>
  </si>
  <si>
    <t>SPCM</t>
  </si>
  <si>
    <t>Specifikace</t>
  </si>
  <si>
    <t>POL3_0</t>
  </si>
  <si>
    <t>60839XX0R</t>
  </si>
  <si>
    <t>Kulatina kalibrovaná impregnovaná d=20 cm, dl 1 m</t>
  </si>
  <si>
    <t>Vlastní</t>
  </si>
  <si>
    <t>Indiv</t>
  </si>
  <si>
    <t>POL3_</t>
  </si>
  <si>
    <t>210205CR4R00</t>
  </si>
  <si>
    <t>Tabule informační</t>
  </si>
  <si>
    <t>Kompletní montáž včetně zapojení.</t>
  </si>
  <si>
    <t>SML.CENA</t>
  </si>
  <si>
    <t>Informační tabule 120x180 cm v dřev. rámu</t>
  </si>
  <si>
    <t>R-položka</t>
  </si>
  <si>
    <t>POL12_0</t>
  </si>
  <si>
    <t>SO 02 Oprava funkčního objektu</t>
  </si>
  <si>
    <t>131201111</t>
  </si>
  <si>
    <t>Hloubení nezapaž. jam hor.3 do 100 m3, STROJNĚ</t>
  </si>
  <si>
    <t>131201110</t>
  </si>
  <si>
    <t>Hloubení nezapaž. jam hor.3 do 50 m3, STROJNĚ</t>
  </si>
  <si>
    <t>161101102</t>
  </si>
  <si>
    <t>Svislé přemístění výkopku z hor.1-4 do 4,0 m</t>
  </si>
  <si>
    <t>273323611</t>
  </si>
  <si>
    <t>Železobeton základ. desek vodostavební C 30/37 XF4 odolnost proti střídavému působení mrazu</t>
  </si>
  <si>
    <t>328321115RXF</t>
  </si>
  <si>
    <t>Konstrukce šachet z bet. železov. C 30/37 XA3,XF4</t>
  </si>
  <si>
    <t>328351010</t>
  </si>
  <si>
    <t>Obednění konstrukcí šachet ploch rovinných</t>
  </si>
  <si>
    <t>328352010</t>
  </si>
  <si>
    <t>Odbednění konstrukcí šachet ploch rovinných</t>
  </si>
  <si>
    <t>622300171MTP</t>
  </si>
  <si>
    <t>Montáž těsnicí pásky</t>
  </si>
  <si>
    <t>bez dodávky materiálu</t>
  </si>
  <si>
    <t>328368211</t>
  </si>
  <si>
    <t>Výztuž ŽB konstrukcí šachet svařovanou sítí</t>
  </si>
  <si>
    <t>465511513</t>
  </si>
  <si>
    <t>Dlažba z lom. kam. do MC do 20 m2 vysp. MCs, 30 cm</t>
  </si>
  <si>
    <t>934956123</t>
  </si>
  <si>
    <t>Hradítka z dubového dřeva tloušťky 4 cm</t>
  </si>
  <si>
    <t>Včetně nezbytného kování a spojovacích prvků.</t>
  </si>
  <si>
    <t>934900000</t>
  </si>
  <si>
    <t>Montáž lišt nebo mřížek těsnících tmelem</t>
  </si>
  <si>
    <t>POL1_</t>
  </si>
  <si>
    <t>OSAZENÍ VODOČETNÉ LATĚ, PEVNÉHO VÝŠKOVÉHO BODU ZNAČKY</t>
  </si>
  <si>
    <t>SOUBOR</t>
  </si>
  <si>
    <t>953943124</t>
  </si>
  <si>
    <t>Osazení kovových předmětů do betonu, 30 kg / kus</t>
  </si>
  <si>
    <t>3+1+1</t>
  </si>
  <si>
    <t>Česlová mříž 400x1540mm (14,96kg/ks x 3 ks)</t>
  </si>
  <si>
    <t>kg</t>
  </si>
  <si>
    <t>953943125</t>
  </si>
  <si>
    <t>Osazení kovových předmětů do betonu, 120 kg / kus</t>
  </si>
  <si>
    <t>SML. CENA</t>
  </si>
  <si>
    <t>Zábradlí  Z4 (vč. zákl. nátěru a vrchního zelenou barvou)</t>
  </si>
  <si>
    <t>Rošt prefagrit 30X30/30 (1,1m2)</t>
  </si>
  <si>
    <t>POL12_1</t>
  </si>
  <si>
    <t>UE profil č. 80 (2ksx2m) ŽP</t>
  </si>
  <si>
    <t>L profil č. 50x30x4 mm (2ksx2m) ŽP</t>
  </si>
  <si>
    <t>UE profil č. 65 - vodící drážka</t>
  </si>
  <si>
    <t>UE profil č. 50 - vodící drážka</t>
  </si>
  <si>
    <t>961044111</t>
  </si>
  <si>
    <t>Bourání základů z betonu prostého</t>
  </si>
  <si>
    <t>3,9+4,5</t>
  </si>
  <si>
    <t>115001104</t>
  </si>
  <si>
    <t>Převedení vody potrubím o průměru do DN 300 mm</t>
  </si>
  <si>
    <t>115101201</t>
  </si>
  <si>
    <t>Čerpání vody na výšku do 10 m, přítok do 500 l/min</t>
  </si>
  <si>
    <t>129203101</t>
  </si>
  <si>
    <t>Čištění vodotečí, hl. do 2,5 m, š.do 5 m, v hor.3</t>
  </si>
  <si>
    <t>14,4+23+15,4</t>
  </si>
  <si>
    <t>129203109</t>
  </si>
  <si>
    <t>Příplatek za lepivost - čištění vodotečí v hor.3</t>
  </si>
  <si>
    <t>Odkaz na mn. položky pořadí 60 : 52,80000</t>
  </si>
  <si>
    <t>122201101</t>
  </si>
  <si>
    <t>Odkopávky nezapažené v hor. 3 do 100 m3</t>
  </si>
  <si>
    <t>5,9+18+12,9</t>
  </si>
  <si>
    <t>132401211</t>
  </si>
  <si>
    <t>Hloubení rýh šířky do 200 cm v hor.5, STROJNĚ</t>
  </si>
  <si>
    <t>132401291</t>
  </si>
  <si>
    <t>Přípl.za hloubení rýh š.200 cm,ve vodě,hor.5,STROJ</t>
  </si>
  <si>
    <t>162301151</t>
  </si>
  <si>
    <t>Vodorovné přemístění výkopku z hor.5-7 do 500 m</t>
  </si>
  <si>
    <t>167101151</t>
  </si>
  <si>
    <t>Nakládání výkopku z hor.5-7 v množství do 100 m3</t>
  </si>
  <si>
    <t>161101152</t>
  </si>
  <si>
    <t>Svislé přemístění výkopku z hor.5-7 do 4,0 m</t>
  </si>
  <si>
    <t>181006111</t>
  </si>
  <si>
    <t>Rozprostření zemin v rov./sklonu 1:5, tl. do 10 cm</t>
  </si>
  <si>
    <t>182101101</t>
  </si>
  <si>
    <t>Svahování v zářezech v hor. 1 - 4</t>
  </si>
  <si>
    <t>56+69</t>
  </si>
  <si>
    <t>betonové prahy</t>
  </si>
  <si>
    <t>273352111</t>
  </si>
  <si>
    <t>Bednění stěn základových desek zabudované</t>
  </si>
  <si>
    <t>451576111</t>
  </si>
  <si>
    <t>Podkladní vrstva ze štěrkopísku do 20 cm</t>
  </si>
  <si>
    <t>18,92+0,312</t>
  </si>
  <si>
    <t>463212100</t>
  </si>
  <si>
    <t>Rovnanina z lom. kam. nad 3 m3, 80 kg, urov. líce</t>
  </si>
  <si>
    <t>18,92+10,83+4,22+4,46</t>
  </si>
  <si>
    <t>465512327</t>
  </si>
  <si>
    <t>Dlažba z kamene na sucho, zalití spár MC, tl.30 cm</t>
  </si>
  <si>
    <t>132201111</t>
  </si>
  <si>
    <t>Hloubení rýh š.do 60 cm v hor.3 do 100 m3, STROJNĚ</t>
  </si>
  <si>
    <t>4,4+2,83</t>
  </si>
  <si>
    <t>132201119</t>
  </si>
  <si>
    <t>Přípl.za lepivost,hloubení rýh 60 cm,hor.3,STROJNĚ</t>
  </si>
  <si>
    <t>161101101</t>
  </si>
  <si>
    <t>Svislé přemístění výkopku z hor.1-4 do 2,5 m</t>
  </si>
  <si>
    <t>162201101</t>
  </si>
  <si>
    <t>Vodorovné přemístění výkopku z hor.1-4 do 20 m</t>
  </si>
  <si>
    <t>174101101</t>
  </si>
  <si>
    <t>Zásyp jam, rýh, šachet se zhutněním</t>
  </si>
  <si>
    <t>včetně strojního přemístění materiálu pro zásyp ze vzdálenosti do 10 m od okraje zásypu</t>
  </si>
  <si>
    <t>451575111</t>
  </si>
  <si>
    <t>Podkladní vrstva tl. do 25 cm ze štěrkopísku</t>
  </si>
  <si>
    <t>3,6+0,64</t>
  </si>
  <si>
    <t>60839X2R</t>
  </si>
  <si>
    <t>Kulatina kalibrovaná impregnovaná d=20 cm, dl 1,6 m</t>
  </si>
  <si>
    <t>60839008</t>
  </si>
  <si>
    <t>Kulatina kalibrovaná impregnovaná d=30 cm, dl 8,5 m</t>
  </si>
  <si>
    <t>Zářez průlivu v kulatině</t>
  </si>
  <si>
    <t>ks</t>
  </si>
  <si>
    <t>SO 05 Přítokové koryto</t>
  </si>
  <si>
    <t>998762102</t>
  </si>
  <si>
    <t>Přesun hmot pro tesařské konstrukce, výšky do 12 m</t>
  </si>
  <si>
    <t>175101201</t>
  </si>
  <si>
    <t>Obsyp objektu bez prohození sypaniny</t>
  </si>
  <si>
    <t>583318026</t>
  </si>
  <si>
    <t>Kamenivo těžené frakce  16/32 D Moravskoslez. kraj</t>
  </si>
  <si>
    <t>113151111</t>
  </si>
  <si>
    <t>Rozebrání ploch ze silničních panelů</t>
  </si>
  <si>
    <t>113106211</t>
  </si>
  <si>
    <t>Rozebrání dlažeb z velkých kostek v kam. těženém</t>
  </si>
  <si>
    <t>273321321</t>
  </si>
  <si>
    <t>Železobeton základových desek C 20/25</t>
  </si>
  <si>
    <t>betonové podpěry</t>
  </si>
  <si>
    <t>451571222</t>
  </si>
  <si>
    <t>Podklad pod dlažbu ze štěrkopísku tl. do 15 cm</t>
  </si>
  <si>
    <t>451571221</t>
  </si>
  <si>
    <t>Podklad pod dlažbu ze štěrkopísku tl. do 10 cm</t>
  </si>
  <si>
    <t>979054442</t>
  </si>
  <si>
    <t>Očištění vybouraných dlaždic s výplní spár MC</t>
  </si>
  <si>
    <t>584921121</t>
  </si>
  <si>
    <t>Zřízení plochy ze silničních panelů lože kam.5 cm</t>
  </si>
  <si>
    <t>- kameniva frakce 0 - 32 mm,</t>
  </si>
  <si>
    <t>- rozprostření podkladu,</t>
  </si>
  <si>
    <t>- osazení silničních panelů.</t>
  </si>
  <si>
    <t>59381188</t>
  </si>
  <si>
    <t>Panel silniční IZD 300x200x22 20 tun</t>
  </si>
  <si>
    <t>591050020</t>
  </si>
  <si>
    <t>Komunikace z dlažby zámkové, podklad štěrkopísek dlažba přírodní tloušťka 8 cm</t>
  </si>
  <si>
    <t>Součtová</t>
  </si>
  <si>
    <t>Agregovaná položka</t>
  </si>
  <si>
    <t>POL2_</t>
  </si>
  <si>
    <t>END</t>
  </si>
  <si>
    <t>005121 R</t>
  </si>
  <si>
    <t>Zařízení staveniště</t>
  </si>
  <si>
    <t>sb</t>
  </si>
  <si>
    <t>POL99_</t>
  </si>
  <si>
    <t>Pol__0002</t>
  </si>
  <si>
    <t>Územní vlivy -práce v CHKO, omezení</t>
  </si>
  <si>
    <t>Hutnící zkoušky (Proctor Standart)</t>
  </si>
  <si>
    <t>Zaměření stavby (skutečné provedení)</t>
  </si>
  <si>
    <t>Zpracování PMŘ-Provozně-manipulační řád</t>
  </si>
  <si>
    <t>Pol__0003</t>
  </si>
  <si>
    <t>Provozní vlivy -zřízení sjezdu, ztížený přesun</t>
  </si>
  <si>
    <t>Pol__0001</t>
  </si>
  <si>
    <t>Montáž dřevěného mola</t>
  </si>
  <si>
    <t>Dřevěné molo š. 2,0m, dl. 5,5m</t>
  </si>
  <si>
    <t>Instalace lavičky</t>
  </si>
  <si>
    <t>59289016.A</t>
  </si>
  <si>
    <t>Lavička betonová BTO-L 200/45/45</t>
  </si>
  <si>
    <t>Přesná specifikace dle požadavků PD a investora</t>
  </si>
  <si>
    <t>184102113</t>
  </si>
  <si>
    <t>Výsadba dřevin s balem D do 40 cm, v rovině</t>
  </si>
  <si>
    <t>026621243</t>
  </si>
  <si>
    <t>Viburnum opulus (Kalina obecná) 60-80cm</t>
  </si>
  <si>
    <t>RTS 18/ II</t>
  </si>
  <si>
    <t>Rostlina pochází z čeledi Caprifoliaceae – zimolezovité a rodu Viburnum. Dorůstá do výšky 3-4m a vytváří kulovitý keř. Domovinou druhu je Evropa, sever Afriky a západ Asie. Tento opadavý keř má vstřícné, laločnaté listy podobné javoru, které se na podzim barví do odstínů oranžové a červené. Květy jsou bílé barvy, tvoří plochou latu, kde po obvodu květenství jsou velké sterilní květy a blíže ke středu jsou drobné květy fertilní. Celé toto květenství velmi připomíná květ hortenzie. Kvete od května do června. Plody jsou měkké, červené peckovice.</t>
  </si>
  <si>
    <t>Rostlině vyhovují slunná či polostinná stanoviště s vlhčí, propustnou, humózní půdou. Pokud se rozhodneme rostlinu upravit řezem, měli bychom tak učinit po odkvětu. Tato kalina je náchylná k napadení mšicemi. Hodí se do volných živých plotů, keřových skupin v parcích i zahradách i jako solitéra.</t>
  </si>
  <si>
    <t>02656014</t>
  </si>
  <si>
    <t>Brslen evropský - Euonymus europaeus v. 60-80cm</t>
  </si>
  <si>
    <t>Euonymus europaeus 'Red Cascade' je opadavý keř, který se řadí do čeledi Celastraceae – jesencovité. Dorůstá do výšky 2-3 m a vytváří rozložitý, vzdušný keř. Sytě zelené, jedovaté listy se s příchodem chladnějšího počasí na podzim zbarvují jasně…</t>
  </si>
  <si>
    <t>184102116</t>
  </si>
  <si>
    <t>Výsadba dřevin s balem D do 80 cm, v rovině</t>
  </si>
  <si>
    <t>02651279</t>
  </si>
  <si>
    <t>Salix purpurea - Vrba purpurová  v. 60-80 cm</t>
  </si>
  <si>
    <t>Rostlina pochází z čeledi Salicaceae – vrbovité a rodu Salix. Dorůstá do výšky 3-4 m. Tento opadavý keř má červenofialové větévky a úzké matně zelené listy, které jsou na rubu modrozelené. V dubnu na keři kvetou drobné jehnědy červenofialové barvy. Výhony této vrby se využívají v košíkářství.</t>
  </si>
  <si>
    <t>Rostlině vyhovuje slunce i polostín a vlhké, propustné neutrální půdy. Je plně mrazuvzdorná.</t>
  </si>
  <si>
    <t>Tato vrba je velice nenáročná na půdu a nejlépe se uplatní na okraji vodních ploch.</t>
  </si>
  <si>
    <t>02656042</t>
  </si>
  <si>
    <t>Dub letní - Quercus robur VK, OK 14-16</t>
  </si>
  <si>
    <t>velký strom; vhodný do velkých zahrad a parku, do alejí a krajiny;vlhcí stanovište</t>
  </si>
  <si>
    <t>026503UC.1</t>
  </si>
  <si>
    <t>Ulmus carpinifolia (jilm habrolistý)  obvod kmene 14 - 16 cm</t>
  </si>
  <si>
    <t xml:space="preserve"> lehká koruna,skromný na půdu a vláhu</t>
  </si>
  <si>
    <t>02656048</t>
  </si>
  <si>
    <t>Prunus avium (trešen ptací)  obvod kmene 14 - 16 cm</t>
  </si>
  <si>
    <t>vhodný do krajiny (vápenité pudy); bíle kvetoucí; výška do 15 m</t>
  </si>
  <si>
    <t>026560401</t>
  </si>
  <si>
    <t>Salix fragilis (vrba krehká)  obvod kmene 10 - 12 cm</t>
  </si>
  <si>
    <t>menší strom, kulovitá koruna, žlutohnědé pruty; upevňování břehů</t>
  </si>
  <si>
    <t>183101214</t>
  </si>
  <si>
    <t>Hloub. jamek s výměnou 50% půdy do 0,125 m3 1:5</t>
  </si>
  <si>
    <t>10311104.A</t>
  </si>
  <si>
    <t>Rašelina substrátová třídy III  VL</t>
  </si>
  <si>
    <t>184202112</t>
  </si>
  <si>
    <t>Ukotvení dřeviny kůly D do 10 cm, dl. do 3 m</t>
  </si>
  <si>
    <t>60839001XR</t>
  </si>
  <si>
    <t>Kulatina kalibrovaná impregnovaná d=10 cm, dl 3 m</t>
  </si>
  <si>
    <t>soubor</t>
  </si>
  <si>
    <t>3 kůly na soubor  vč. příček/kůl a úvazků</t>
  </si>
  <si>
    <t>185804311</t>
  </si>
  <si>
    <t>Zalití rostlin vodou plochy do 20 m2</t>
  </si>
  <si>
    <t>08211320</t>
  </si>
  <si>
    <t>Voda pitná - vodné</t>
  </si>
  <si>
    <t>Voda pro zálivku rostlin (30l/saz.)</t>
  </si>
  <si>
    <t>185804111</t>
  </si>
  <si>
    <t>Ošetření vysázených květin v rovině</t>
  </si>
  <si>
    <t xml:space="preserve"> vč. přihnojení a dodávky hnojiva</t>
  </si>
  <si>
    <t>3,03+1,8</t>
  </si>
  <si>
    <t>184100.17</t>
  </si>
  <si>
    <t>Tabletové hnojivo s dlouhodobým uvolňováním (17ks/jámy)x5ks=85</t>
  </si>
  <si>
    <t>184921096</t>
  </si>
  <si>
    <t>Mulčování rostlin tl. do 0,15 m rovina</t>
  </si>
  <si>
    <t>10391100</t>
  </si>
  <si>
    <t>Kůra mulčovací VL</t>
  </si>
  <si>
    <t>183101213</t>
  </si>
  <si>
    <t>Hloub. jamek s výměnou 50% půdy do 0,05 m3, 1:5</t>
  </si>
  <si>
    <t>184100.03</t>
  </si>
  <si>
    <t>Tabletové hnojivo s dlouhodobým uvolňováním (3ks/jámu)</t>
  </si>
  <si>
    <t>180401211</t>
  </si>
  <si>
    <t>Založení trávníku lučního výsevem v rovině</t>
  </si>
  <si>
    <t>00572470</t>
  </si>
  <si>
    <t>Směs travní luční I. - krátkodobá PROFI á 25 kg</t>
  </si>
  <si>
    <t>180401212</t>
  </si>
  <si>
    <t>Založení trávníku lučního výsevem ve svahu do 1:2</t>
  </si>
  <si>
    <t>181201102</t>
  </si>
  <si>
    <t>Úprava pláně v násypech v hor. 1-4, se zhutněním</t>
  </si>
  <si>
    <t>998231311</t>
  </si>
  <si>
    <t>Přesun hmot pro sadovnické a krajin. úpravy do 5km</t>
  </si>
  <si>
    <t>127701111</t>
  </si>
  <si>
    <t>Výkop pod vodou v hor.4 do 1000 m3,vrstva nad 0,5m</t>
  </si>
  <si>
    <t>167101101</t>
  </si>
  <si>
    <t>Nakládání výkopku z hor.1-4 v množství do 100 m3</t>
  </si>
  <si>
    <t>171201201</t>
  </si>
  <si>
    <t>Uložení sypaniny na skl.-sypanina na výšku přes 2m</t>
  </si>
  <si>
    <t>00572473</t>
  </si>
  <si>
    <t>Směs travní luční IV.-sušší a vlhčí podmínky PROFI á 25 kg</t>
  </si>
  <si>
    <t>184808111</t>
  </si>
  <si>
    <t>Vyvětvení a tvarový ořez dřevin, H stromu do 3 m</t>
  </si>
  <si>
    <t>184911111</t>
  </si>
  <si>
    <t>Znovuuvázání dřeviny ke stávajícímu kůlu</t>
  </si>
  <si>
    <t>R</t>
  </si>
  <si>
    <t>Oprava a doplnění kůlu</t>
  </si>
  <si>
    <t>60839001</t>
  </si>
  <si>
    <t>Kulatina  impregnovaná d=12 cm, dl 3 m náhradní opěry</t>
  </si>
  <si>
    <t>1 soubor = 3 kůly vč. spojovacích tyčí</t>
  </si>
  <si>
    <t>12</t>
  </si>
  <si>
    <t>10 x 100l / strom</t>
  </si>
  <si>
    <t>185804312</t>
  </si>
  <si>
    <t>Zalití rostlin vodou plochy nad 20 m2</t>
  </si>
  <si>
    <t>10 x 20 l / keř</t>
  </si>
  <si>
    <t>185851111</t>
  </si>
  <si>
    <t>Dovoz vody pro zálivku rostlin do 6 km</t>
  </si>
  <si>
    <t>185851119</t>
  </si>
  <si>
    <t>Příplatek za každý další 1 km dovozu vody</t>
  </si>
  <si>
    <t>37*4</t>
  </si>
  <si>
    <t>Krásná 287</t>
  </si>
  <si>
    <t>Baška-Kunčičky u Bašky 353</t>
  </si>
  <si>
    <t>Zemní práce -SO 07 Zřízení tůní</t>
  </si>
  <si>
    <t xml:space="preserve">Neuznatelné náklady </t>
  </si>
  <si>
    <t>Následná péče o rostliny - způsobilé výdaje</t>
  </si>
  <si>
    <t>Zřízení tůní - způsobilé výdaje</t>
  </si>
  <si>
    <t>Ozelenění nádrže - způsobilé výdaje</t>
  </si>
  <si>
    <t>Indiv.</t>
  </si>
  <si>
    <t>Následná péče po dobu prvního roku - způsobilé výdaje</t>
  </si>
  <si>
    <t>Následná péče po dobu druhého roku</t>
  </si>
  <si>
    <t>Následní péče o rostliny po dobu dvou let</t>
  </si>
  <si>
    <t>Následní péče o rostliny na rok</t>
  </si>
  <si>
    <t>Následná péče 2.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</si>
</sst>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0" xfId="0" applyBorder="1" applyAlignment="1">
      <alignment wrapText="1"/>
    </xf>
    <xf numFmtId="49" fontId="8" fillId="0" borderId="0" xfId="0" applyNumberFormat="1" applyFont="1" applyBorder="1" applyAlignment="1">
      <alignment horizontal="left" vertical="center" wrapText="1"/>
    </xf>
    <xf numFmtId="0" fontId="16" fillId="0" borderId="37" xfId="0" applyFont="1" applyBorder="1" applyAlignment="1">
      <alignment vertical="top"/>
    </xf>
    <xf numFmtId="49" fontId="16" fillId="0" borderId="37" xfId="0" applyNumberFormat="1" applyFont="1" applyBorder="1" applyAlignment="1">
      <alignment vertical="top"/>
    </xf>
    <xf numFmtId="49" fontId="16" fillId="0" borderId="37" xfId="0" applyNumberFormat="1" applyFont="1" applyBorder="1" applyAlignment="1">
      <alignment horizontal="left" vertical="top" wrapText="1"/>
    </xf>
    <xf numFmtId="0" fontId="16" fillId="0" borderId="37" xfId="0" applyFont="1" applyBorder="1" applyAlignment="1">
      <alignment horizontal="center" vertical="top" shrinkToFit="1"/>
    </xf>
    <xf numFmtId="164" fontId="16" fillId="0" borderId="37" xfId="0" applyNumberFormat="1" applyFont="1" applyBorder="1" applyAlignment="1">
      <alignment vertical="top" shrinkToFit="1"/>
    </xf>
    <xf numFmtId="4" fontId="16" fillId="0" borderId="37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vertical="top" wrapText="1"/>
    </xf>
    <xf numFmtId="4" fontId="0" fillId="0" borderId="33" xfId="0" applyNumberFormat="1" applyFont="1" applyBorder="1" applyAlignment="1">
      <alignment vertical="center" shrinkToFit="1"/>
    </xf>
    <xf numFmtId="0" fontId="16" fillId="5" borderId="0" xfId="0" applyFont="1" applyFill="1"/>
    <xf numFmtId="0" fontId="16" fillId="5" borderId="39" xfId="0" applyFont="1" applyFill="1" applyBorder="1" applyAlignment="1">
      <alignment vertical="top"/>
    </xf>
    <xf numFmtId="49" fontId="16" fillId="5" borderId="40" xfId="0" applyNumberFormat="1" applyFont="1" applyFill="1" applyBorder="1" applyAlignment="1">
      <alignment vertical="top"/>
    </xf>
    <xf numFmtId="49" fontId="16" fillId="5" borderId="40" xfId="0" applyNumberFormat="1" applyFont="1" applyFill="1" applyBorder="1" applyAlignment="1">
      <alignment horizontal="left" vertical="top" wrapText="1"/>
    </xf>
    <xf numFmtId="0" fontId="16" fillId="5" borderId="40" xfId="0" applyFont="1" applyFill="1" applyBorder="1" applyAlignment="1">
      <alignment horizontal="center" vertical="top" shrinkToFit="1"/>
    </xf>
    <xf numFmtId="164" fontId="16" fillId="5" borderId="40" xfId="0" applyNumberFormat="1" applyFont="1" applyFill="1" applyBorder="1" applyAlignment="1">
      <alignment vertical="top" shrinkToFit="1"/>
    </xf>
    <xf numFmtId="4" fontId="16" fillId="5" borderId="40" xfId="0" applyNumberFormat="1" applyFont="1" applyFill="1" applyBorder="1" applyAlignment="1">
      <alignment vertical="top" shrinkToFit="1"/>
    </xf>
    <xf numFmtId="4" fontId="16" fillId="5" borderId="41" xfId="0" applyNumberFormat="1" applyFont="1" applyFill="1" applyBorder="1" applyAlignment="1">
      <alignment vertical="top" shrinkToFit="1"/>
    </xf>
    <xf numFmtId="0" fontId="16" fillId="5" borderId="0" xfId="0" applyFont="1" applyFill="1" applyBorder="1" applyAlignment="1">
      <alignment vertical="top"/>
    </xf>
    <xf numFmtId="49" fontId="16" fillId="5" borderId="0" xfId="0" applyNumberFormat="1" applyFont="1" applyFill="1" applyBorder="1" applyAlignment="1">
      <alignment vertical="top"/>
    </xf>
    <xf numFmtId="4" fontId="16" fillId="5" borderId="0" xfId="0" applyNumberFormat="1" applyFont="1" applyFill="1" applyBorder="1" applyAlignment="1">
      <alignment vertical="top" shrinkToFit="1"/>
    </xf>
    <xf numFmtId="0" fontId="16" fillId="5" borderId="42" xfId="0" applyFont="1" applyFill="1" applyBorder="1" applyAlignment="1">
      <alignment vertical="top"/>
    </xf>
    <xf numFmtId="49" fontId="16" fillId="5" borderId="43" xfId="0" applyNumberFormat="1" applyFont="1" applyFill="1" applyBorder="1" applyAlignment="1">
      <alignment vertical="top"/>
    </xf>
    <xf numFmtId="49" fontId="16" fillId="5" borderId="43" xfId="0" applyNumberFormat="1" applyFont="1" applyFill="1" applyBorder="1" applyAlignment="1">
      <alignment horizontal="left" vertical="top" wrapText="1"/>
    </xf>
    <xf numFmtId="0" fontId="16" fillId="5" borderId="43" xfId="0" applyFont="1" applyFill="1" applyBorder="1" applyAlignment="1">
      <alignment horizontal="center" vertical="top" shrinkToFit="1"/>
    </xf>
    <xf numFmtId="164" fontId="16" fillId="5" borderId="43" xfId="0" applyNumberFormat="1" applyFont="1" applyFill="1" applyBorder="1" applyAlignment="1">
      <alignment vertical="top" shrinkToFit="1"/>
    </xf>
    <xf numFmtId="4" fontId="16" fillId="5" borderId="43" xfId="0" applyNumberFormat="1" applyFont="1" applyFill="1" applyBorder="1" applyAlignment="1">
      <alignment vertical="top" shrinkToFit="1"/>
    </xf>
    <xf numFmtId="4" fontId="16" fillId="5" borderId="44" xfId="0" applyNumberFormat="1" applyFont="1" applyFill="1" applyBorder="1" applyAlignment="1">
      <alignment vertical="top" shrinkToFit="1"/>
    </xf>
    <xf numFmtId="0" fontId="16" fillId="0" borderId="0" xfId="0" applyFont="1" applyFill="1" applyBorder="1" applyAlignment="1">
      <alignment vertical="top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left" vertical="center" wrapText="1"/>
    </xf>
    <xf numFmtId="49" fontId="8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8" fillId="0" borderId="32" xfId="0" applyNumberFormat="1" applyFont="1" applyFill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8" fillId="5" borderId="18" xfId="0" applyNumberFormat="1" applyFont="1" applyFill="1" applyBorder="1" applyAlignment="1">
      <alignment horizontal="left" vertical="top" wrapText="1"/>
    </xf>
    <xf numFmtId="0" fontId="18" fillId="5" borderId="18" xfId="0" applyNumberFormat="1" applyFont="1" applyFill="1" applyBorder="1" applyAlignment="1">
      <alignment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13</xdr:row>
      <xdr:rowOff>66675</xdr:rowOff>
    </xdr:from>
    <xdr:to>
      <xdr:col>8</xdr:col>
      <xdr:colOff>85725</xdr:colOff>
      <xdr:row>14</xdr:row>
      <xdr:rowOff>647700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FBA90C0-F53E-4DDE-A1BF-FB62817D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2895600"/>
          <a:ext cx="30861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VIDRIVE\Projekty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210" t="s">
        <v>41</v>
      </c>
      <c r="B2" s="210"/>
      <c r="C2" s="210"/>
      <c r="D2" s="210"/>
      <c r="E2" s="210"/>
      <c r="F2" s="210"/>
      <c r="G2" s="21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2"/>
  <sheetViews>
    <sheetView showGridLines="0" tabSelected="1" zoomScaleNormal="100" zoomScaleSheetLayoutView="75" workbookViewId="0">
      <selection activeCell="I68" sqref="I68"/>
    </sheetView>
  </sheetViews>
  <sheetFormatPr defaultColWidth="9" defaultRowHeight="12.75" x14ac:dyDescent="0.2"/>
  <cols>
    <col min="1" max="1" width="8.42578125" customWidth="1"/>
    <col min="2" max="2" width="13.42578125" customWidth="1"/>
    <col min="3" max="3" width="7.42578125" style="51" customWidth="1"/>
    <col min="4" max="4" width="13" style="51" customWidth="1"/>
    <col min="5" max="5" width="9.7109375" style="51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47" t="s">
        <v>4</v>
      </c>
      <c r="C1" s="248"/>
      <c r="D1" s="248"/>
      <c r="E1" s="248"/>
      <c r="F1" s="248"/>
      <c r="G1" s="248"/>
      <c r="H1" s="248"/>
      <c r="I1" s="248"/>
      <c r="J1" s="249"/>
    </row>
    <row r="2" spans="1:15" ht="15.75" x14ac:dyDescent="0.2">
      <c r="A2" s="2"/>
      <c r="B2" s="74" t="s">
        <v>24</v>
      </c>
      <c r="C2" s="75"/>
      <c r="D2" s="76" t="s">
        <v>44</v>
      </c>
      <c r="E2" s="253" t="s">
        <v>45</v>
      </c>
      <c r="F2" s="254"/>
      <c r="G2" s="254"/>
      <c r="H2" s="254"/>
      <c r="I2" s="254"/>
      <c r="J2" s="255"/>
      <c r="O2" s="1"/>
    </row>
    <row r="3" spans="1:15" x14ac:dyDescent="0.2">
      <c r="A3" s="2"/>
      <c r="B3" s="77"/>
      <c r="C3" s="75"/>
      <c r="D3" s="78"/>
      <c r="E3" s="256"/>
      <c r="F3" s="257"/>
      <c r="G3" s="257"/>
      <c r="H3" s="257"/>
      <c r="I3" s="257"/>
      <c r="J3" s="258"/>
    </row>
    <row r="4" spans="1:15" x14ac:dyDescent="0.2">
      <c r="A4" s="2"/>
      <c r="B4" s="79"/>
      <c r="C4" s="80"/>
      <c r="D4" s="81"/>
      <c r="E4" s="239"/>
      <c r="F4" s="239"/>
      <c r="G4" s="239"/>
      <c r="H4" s="239"/>
      <c r="I4" s="239"/>
      <c r="J4" s="240"/>
    </row>
    <row r="5" spans="1:15" ht="24" customHeight="1" x14ac:dyDescent="0.2">
      <c r="A5" s="2"/>
      <c r="B5" s="31" t="s">
        <v>23</v>
      </c>
      <c r="D5" s="243" t="s">
        <v>46</v>
      </c>
      <c r="E5" s="244"/>
      <c r="F5" s="244"/>
      <c r="G5" s="244"/>
      <c r="H5" s="18" t="s">
        <v>42</v>
      </c>
      <c r="I5" s="83" t="s">
        <v>48</v>
      </c>
      <c r="J5" s="8"/>
    </row>
    <row r="6" spans="1:15" ht="15.75" customHeight="1" x14ac:dyDescent="0.2">
      <c r="A6" s="2"/>
      <c r="B6" s="28"/>
      <c r="C6" s="54"/>
      <c r="D6" s="182" t="s">
        <v>47</v>
      </c>
      <c r="E6" s="214" t="s">
        <v>493</v>
      </c>
      <c r="F6" s="215"/>
      <c r="G6" s="215"/>
      <c r="H6" s="18" t="s">
        <v>36</v>
      </c>
      <c r="I6" s="22"/>
      <c r="J6" s="8"/>
    </row>
    <row r="7" spans="1:15" x14ac:dyDescent="0.2">
      <c r="A7" s="2"/>
      <c r="B7" s="29"/>
      <c r="C7" s="55"/>
      <c r="D7" s="82"/>
      <c r="E7" s="245"/>
      <c r="F7" s="246"/>
      <c r="G7" s="246"/>
      <c r="H7" s="24"/>
      <c r="I7" s="23"/>
      <c r="J7" s="34"/>
    </row>
    <row r="8" spans="1:15" ht="25.5" x14ac:dyDescent="0.2">
      <c r="A8" s="2"/>
      <c r="B8" s="31" t="s">
        <v>21</v>
      </c>
      <c r="D8" s="84" t="s">
        <v>49</v>
      </c>
      <c r="H8" s="18" t="s">
        <v>42</v>
      </c>
      <c r="I8" s="83" t="s">
        <v>51</v>
      </c>
      <c r="J8" s="8"/>
    </row>
    <row r="9" spans="1:15" x14ac:dyDescent="0.2">
      <c r="A9" s="2"/>
      <c r="B9" s="2"/>
      <c r="C9" s="181"/>
      <c r="D9" s="182" t="s">
        <v>50</v>
      </c>
      <c r="E9" s="213" t="s">
        <v>494</v>
      </c>
      <c r="F9" s="213"/>
      <c r="G9" s="213"/>
      <c r="H9" s="18" t="s">
        <v>36</v>
      </c>
      <c r="I9" s="83" t="s">
        <v>52</v>
      </c>
      <c r="J9" s="8"/>
    </row>
    <row r="10" spans="1:15" x14ac:dyDescent="0.2">
      <c r="A10" s="2"/>
      <c r="B10" s="35"/>
      <c r="C10" s="55"/>
      <c r="D10" s="82"/>
      <c r="E10" s="85"/>
      <c r="F10" s="24"/>
      <c r="G10" s="14"/>
      <c r="H10" s="14"/>
      <c r="I10" s="36"/>
      <c r="J10" s="34"/>
    </row>
    <row r="11" spans="1:15" x14ac:dyDescent="0.2">
      <c r="A11" s="2"/>
      <c r="B11" s="31" t="s">
        <v>20</v>
      </c>
      <c r="D11" s="260"/>
      <c r="E11" s="260"/>
      <c r="F11" s="260"/>
      <c r="G11" s="260"/>
      <c r="H11" s="18" t="s">
        <v>42</v>
      </c>
      <c r="I11" s="22"/>
      <c r="J11" s="8"/>
    </row>
    <row r="12" spans="1:15" ht="15.75" customHeight="1" x14ac:dyDescent="0.2">
      <c r="A12" s="2"/>
      <c r="B12" s="28"/>
      <c r="C12" s="54"/>
      <c r="D12" s="238"/>
      <c r="E12" s="238"/>
      <c r="F12" s="238"/>
      <c r="G12" s="238"/>
      <c r="H12" s="18" t="s">
        <v>36</v>
      </c>
      <c r="I12" s="22"/>
      <c r="J12" s="8"/>
    </row>
    <row r="13" spans="1:15" ht="15.75" customHeight="1" x14ac:dyDescent="0.2">
      <c r="A13" s="2"/>
      <c r="B13" s="29"/>
      <c r="C13" s="55"/>
      <c r="D13" s="52"/>
      <c r="E13" s="241"/>
      <c r="F13" s="242"/>
      <c r="G13" s="242"/>
      <c r="H13" s="19"/>
      <c r="I13" s="23"/>
      <c r="J13" s="34"/>
    </row>
    <row r="14" spans="1:15" ht="24" customHeight="1" x14ac:dyDescent="0.2">
      <c r="A14" s="2"/>
      <c r="B14" s="43" t="s">
        <v>22</v>
      </c>
      <c r="C14" s="56"/>
      <c r="D14" s="57" t="s">
        <v>43</v>
      </c>
      <c r="E14" s="58"/>
      <c r="F14" s="44"/>
      <c r="G14" s="44"/>
      <c r="H14" s="45"/>
      <c r="I14" s="44"/>
      <c r="J14" s="46"/>
    </row>
    <row r="15" spans="1:15" ht="56.25" customHeight="1" x14ac:dyDescent="0.2">
      <c r="A15" s="2"/>
      <c r="B15" s="35" t="s">
        <v>34</v>
      </c>
      <c r="C15" s="59"/>
      <c r="D15" s="53"/>
      <c r="E15" s="259"/>
      <c r="F15" s="259"/>
      <c r="G15" s="261"/>
      <c r="H15" s="261"/>
      <c r="I15" s="261" t="s">
        <v>31</v>
      </c>
      <c r="J15" s="262"/>
    </row>
    <row r="16" spans="1:15" ht="23.25" customHeight="1" x14ac:dyDescent="0.2">
      <c r="A16" s="138" t="s">
        <v>26</v>
      </c>
      <c r="B16" s="38" t="s">
        <v>26</v>
      </c>
      <c r="C16" s="60"/>
      <c r="D16" s="61"/>
      <c r="E16" s="227"/>
      <c r="F16" s="228"/>
      <c r="G16" s="227"/>
      <c r="H16" s="228"/>
      <c r="I16" s="227"/>
      <c r="J16" s="229"/>
    </row>
    <row r="17" spans="1:10" ht="23.25" customHeight="1" x14ac:dyDescent="0.2">
      <c r="A17" s="138" t="s">
        <v>27</v>
      </c>
      <c r="B17" s="38" t="s">
        <v>27</v>
      </c>
      <c r="C17" s="60"/>
      <c r="D17" s="61"/>
      <c r="E17" s="227"/>
      <c r="F17" s="228"/>
      <c r="G17" s="227"/>
      <c r="H17" s="228"/>
      <c r="I17" s="227"/>
      <c r="J17" s="229"/>
    </row>
    <row r="18" spans="1:10" ht="23.25" customHeight="1" x14ac:dyDescent="0.2">
      <c r="A18" s="138" t="s">
        <v>28</v>
      </c>
      <c r="B18" s="38" t="s">
        <v>28</v>
      </c>
      <c r="C18" s="60"/>
      <c r="D18" s="61"/>
      <c r="E18" s="227"/>
      <c r="F18" s="228"/>
      <c r="G18" s="227"/>
      <c r="H18" s="228"/>
      <c r="I18" s="227">
        <v>0</v>
      </c>
      <c r="J18" s="229"/>
    </row>
    <row r="19" spans="1:10" ht="23.25" customHeight="1" x14ac:dyDescent="0.2">
      <c r="A19" s="138" t="s">
        <v>101</v>
      </c>
      <c r="B19" s="38" t="s">
        <v>29</v>
      </c>
      <c r="C19" s="60"/>
      <c r="D19" s="61"/>
      <c r="E19" s="227"/>
      <c r="F19" s="228"/>
      <c r="G19" s="227"/>
      <c r="H19" s="228"/>
      <c r="I19" s="227">
        <v>0</v>
      </c>
      <c r="J19" s="229"/>
    </row>
    <row r="20" spans="1:10" ht="23.25" customHeight="1" x14ac:dyDescent="0.2">
      <c r="A20" s="138" t="s">
        <v>100</v>
      </c>
      <c r="B20" s="38" t="s">
        <v>30</v>
      </c>
      <c r="C20" s="60"/>
      <c r="D20" s="61"/>
      <c r="E20" s="227"/>
      <c r="F20" s="228"/>
      <c r="G20" s="227"/>
      <c r="H20" s="228"/>
      <c r="I20" s="227"/>
      <c r="J20" s="229"/>
    </row>
    <row r="21" spans="1:10" ht="23.25" customHeight="1" x14ac:dyDescent="0.2">
      <c r="A21" s="2"/>
      <c r="B21" s="48" t="s">
        <v>31</v>
      </c>
      <c r="C21" s="62"/>
      <c r="D21" s="63"/>
      <c r="E21" s="230"/>
      <c r="F21" s="263"/>
      <c r="G21" s="230"/>
      <c r="H21" s="263"/>
      <c r="I21" s="230">
        <f>SUM(I16:J20)</f>
        <v>0</v>
      </c>
      <c r="J21" s="231"/>
    </row>
    <row r="22" spans="1:10" ht="33" customHeight="1" x14ac:dyDescent="0.2">
      <c r="A22" s="2"/>
      <c r="B22" s="42" t="s">
        <v>35</v>
      </c>
      <c r="C22" s="60"/>
      <c r="D22" s="61"/>
      <c r="E22" s="64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13</v>
      </c>
      <c r="C23" s="60"/>
      <c r="D23" s="61"/>
      <c r="E23" s="65">
        <v>15</v>
      </c>
      <c r="F23" s="39" t="s">
        <v>0</v>
      </c>
      <c r="G23" s="225">
        <v>0</v>
      </c>
      <c r="H23" s="226"/>
      <c r="I23" s="226"/>
      <c r="J23" s="40" t="str">
        <f t="shared" ref="J23:J28" si="0">Mena</f>
        <v>CZK</v>
      </c>
    </row>
    <row r="24" spans="1:10" ht="23.25" customHeight="1" x14ac:dyDescent="0.2">
      <c r="A24" s="2"/>
      <c r="B24" s="38" t="s">
        <v>14</v>
      </c>
      <c r="C24" s="60"/>
      <c r="D24" s="61"/>
      <c r="E24" s="65">
        <f>SazbaDPH1</f>
        <v>15</v>
      </c>
      <c r="F24" s="39" t="s">
        <v>0</v>
      </c>
      <c r="G24" s="223">
        <v>0</v>
      </c>
      <c r="H24" s="224"/>
      <c r="I24" s="224"/>
      <c r="J24" s="40" t="str">
        <f t="shared" si="0"/>
        <v>CZK</v>
      </c>
    </row>
    <row r="25" spans="1:10" ht="23.25" customHeight="1" x14ac:dyDescent="0.2">
      <c r="A25" s="2"/>
      <c r="B25" s="38" t="s">
        <v>15</v>
      </c>
      <c r="C25" s="60"/>
      <c r="D25" s="61"/>
      <c r="E25" s="65">
        <v>21</v>
      </c>
      <c r="F25" s="39" t="s">
        <v>0</v>
      </c>
      <c r="G25" s="225">
        <f>I21</f>
        <v>0</v>
      </c>
      <c r="H25" s="226"/>
      <c r="I25" s="226"/>
      <c r="J25" s="40" t="str">
        <f t="shared" si="0"/>
        <v>CZK</v>
      </c>
    </row>
    <row r="26" spans="1:10" ht="23.25" customHeight="1" x14ac:dyDescent="0.2">
      <c r="A26" s="2"/>
      <c r="B26" s="32" t="s">
        <v>16</v>
      </c>
      <c r="C26" s="66"/>
      <c r="D26" s="53"/>
      <c r="E26" s="67">
        <f>SazbaDPH2</f>
        <v>21</v>
      </c>
      <c r="F26" s="30" t="s">
        <v>0</v>
      </c>
      <c r="G26" s="250">
        <f>CenaCelkem-ZakladDPHZakl</f>
        <v>0</v>
      </c>
      <c r="H26" s="251"/>
      <c r="I26" s="251"/>
      <c r="J26" s="37" t="str">
        <f t="shared" si="0"/>
        <v>CZK</v>
      </c>
    </row>
    <row r="27" spans="1:10" ht="23.25" customHeight="1" thickBot="1" x14ac:dyDescent="0.25">
      <c r="A27" s="2"/>
      <c r="B27" s="31" t="s">
        <v>5</v>
      </c>
      <c r="C27" s="68"/>
      <c r="D27" s="69"/>
      <c r="E27" s="68"/>
      <c r="F27" s="16"/>
      <c r="G27" s="252">
        <v>0</v>
      </c>
      <c r="H27" s="252"/>
      <c r="I27" s="252"/>
      <c r="J27" s="41" t="str">
        <f t="shared" si="0"/>
        <v>CZK</v>
      </c>
    </row>
    <row r="28" spans="1:10" ht="27.75" hidden="1" customHeight="1" thickBot="1" x14ac:dyDescent="0.25">
      <c r="A28" s="2"/>
      <c r="B28" s="112" t="s">
        <v>25</v>
      </c>
      <c r="C28" s="113"/>
      <c r="D28" s="113"/>
      <c r="E28" s="114"/>
      <c r="F28" s="115"/>
      <c r="G28" s="232">
        <v>2339585.86</v>
      </c>
      <c r="H28" s="233"/>
      <c r="I28" s="233"/>
      <c r="J28" s="116" t="str">
        <f t="shared" si="0"/>
        <v>CZK</v>
      </c>
    </row>
    <row r="29" spans="1:10" ht="27.75" customHeight="1" thickBot="1" x14ac:dyDescent="0.25">
      <c r="A29" s="2"/>
      <c r="B29" s="112" t="s">
        <v>37</v>
      </c>
      <c r="C29" s="117"/>
      <c r="D29" s="117"/>
      <c r="E29" s="117"/>
      <c r="F29" s="118"/>
      <c r="G29" s="232">
        <f>ZakladDPHZakl*1.21+Zaokrouhleni</f>
        <v>0</v>
      </c>
      <c r="H29" s="232"/>
      <c r="I29" s="232"/>
      <c r="J29" s="119" t="s">
        <v>68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0" t="s">
        <v>12</v>
      </c>
      <c r="D32" s="71"/>
      <c r="E32" s="71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2"/>
      <c r="D34" s="234"/>
      <c r="E34" s="235"/>
      <c r="G34" s="236"/>
      <c r="H34" s="237"/>
      <c r="I34" s="237"/>
      <c r="J34" s="25"/>
    </row>
    <row r="35" spans="1:10" ht="12.75" customHeight="1" x14ac:dyDescent="0.2">
      <c r="A35" s="2"/>
      <c r="B35" s="2"/>
      <c r="D35" s="222" t="s">
        <v>2</v>
      </c>
      <c r="E35" s="222"/>
      <c r="H35" s="10" t="s">
        <v>3</v>
      </c>
      <c r="J35" s="9"/>
    </row>
    <row r="36" spans="1:10" ht="13.5" customHeight="1" thickBot="1" x14ac:dyDescent="0.25">
      <c r="A36" s="11"/>
      <c r="B36" s="11"/>
      <c r="C36" s="73"/>
      <c r="D36" s="73"/>
      <c r="E36" s="73"/>
      <c r="F36" s="12"/>
      <c r="G36" s="12"/>
      <c r="H36" s="12"/>
      <c r="I36" s="12"/>
      <c r="J36" s="13"/>
    </row>
    <row r="37" spans="1:10" ht="27" customHeight="1" x14ac:dyDescent="0.2">
      <c r="B37" s="89" t="s">
        <v>17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x14ac:dyDescent="0.2">
      <c r="A38" s="88" t="s">
        <v>39</v>
      </c>
      <c r="B38" s="93" t="s">
        <v>18</v>
      </c>
      <c r="C38" s="94" t="s">
        <v>6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19</v>
      </c>
      <c r="I38" s="96" t="s">
        <v>1</v>
      </c>
      <c r="J38" s="97" t="s">
        <v>0</v>
      </c>
    </row>
    <row r="39" spans="1:10" ht="25.5" hidden="1" customHeight="1" x14ac:dyDescent="0.2">
      <c r="A39" s="88">
        <v>1</v>
      </c>
      <c r="B39" s="98" t="s">
        <v>53</v>
      </c>
      <c r="C39" s="220"/>
      <c r="D39" s="220"/>
      <c r="E39" s="220"/>
      <c r="F39" s="99">
        <v>0</v>
      </c>
      <c r="G39" s="100">
        <v>2339585.86</v>
      </c>
      <c r="H39" s="101">
        <v>491313.03</v>
      </c>
      <c r="I39" s="101">
        <v>2830898.89</v>
      </c>
      <c r="J39" s="102" t="str">
        <f t="shared" ref="J39:J46" si="1">IF(CenaCelkemVypocet=0,"",I39/CenaCelkemVypocet*100)</f>
        <v/>
      </c>
    </row>
    <row r="40" spans="1:10" ht="25.5" customHeight="1" x14ac:dyDescent="0.2">
      <c r="A40" s="88">
        <v>2</v>
      </c>
      <c r="B40" s="103" t="s">
        <v>54</v>
      </c>
      <c r="C40" s="216" t="s">
        <v>55</v>
      </c>
      <c r="D40" s="216"/>
      <c r="E40" s="216"/>
      <c r="F40" s="104">
        <v>0</v>
      </c>
      <c r="G40" s="105"/>
      <c r="H40" s="105">
        <f>I40-G40</f>
        <v>0</v>
      </c>
      <c r="I40" s="105">
        <f>I41+I42</f>
        <v>0</v>
      </c>
      <c r="J40" s="106" t="str">
        <f t="shared" si="1"/>
        <v/>
      </c>
    </row>
    <row r="41" spans="1:10" ht="25.5" customHeight="1" x14ac:dyDescent="0.2">
      <c r="A41" s="88">
        <v>3</v>
      </c>
      <c r="B41" s="107" t="s">
        <v>54</v>
      </c>
      <c r="C41" s="220" t="s">
        <v>45</v>
      </c>
      <c r="D41" s="220"/>
      <c r="E41" s="220"/>
      <c r="F41" s="108">
        <v>0</v>
      </c>
      <c r="G41" s="101"/>
      <c r="H41" s="190">
        <f>I41-G41</f>
        <v>0</v>
      </c>
      <c r="I41" s="101">
        <f>G41*1.21</f>
        <v>0</v>
      </c>
      <c r="J41" s="102" t="str">
        <f t="shared" si="1"/>
        <v/>
      </c>
    </row>
    <row r="42" spans="1:10" ht="25.5" customHeight="1" x14ac:dyDescent="0.2">
      <c r="A42" s="88">
        <v>3</v>
      </c>
      <c r="B42" s="107" t="s">
        <v>56</v>
      </c>
      <c r="C42" s="220" t="s">
        <v>57</v>
      </c>
      <c r="D42" s="220"/>
      <c r="E42" s="220"/>
      <c r="F42" s="108">
        <v>0</v>
      </c>
      <c r="G42" s="101"/>
      <c r="H42" s="190">
        <f>I42-G42</f>
        <v>0</v>
      </c>
      <c r="I42" s="101">
        <f>G42*1.21</f>
        <v>0</v>
      </c>
      <c r="J42" s="102" t="str">
        <f t="shared" si="1"/>
        <v/>
      </c>
    </row>
    <row r="43" spans="1:10" ht="25.5" customHeight="1" x14ac:dyDescent="0.2">
      <c r="A43" s="88">
        <v>2</v>
      </c>
      <c r="B43" s="103" t="s">
        <v>58</v>
      </c>
      <c r="C43" s="221" t="s">
        <v>496</v>
      </c>
      <c r="D43" s="221"/>
      <c r="E43" s="221"/>
      <c r="F43" s="104">
        <v>0</v>
      </c>
      <c r="G43" s="105"/>
      <c r="H43" s="105">
        <f t="shared" ref="H43:H46" si="2">I43-G43</f>
        <v>0</v>
      </c>
      <c r="I43" s="105">
        <f t="shared" ref="I43:I45" si="3">G43*1.21</f>
        <v>0</v>
      </c>
      <c r="J43" s="106" t="str">
        <f t="shared" si="1"/>
        <v/>
      </c>
    </row>
    <row r="44" spans="1:10" ht="25.5" customHeight="1" x14ac:dyDescent="0.2">
      <c r="A44" s="88">
        <v>2</v>
      </c>
      <c r="B44" s="103" t="s">
        <v>61</v>
      </c>
      <c r="C44" s="216" t="s">
        <v>62</v>
      </c>
      <c r="D44" s="216"/>
      <c r="E44" s="216"/>
      <c r="F44" s="104">
        <v>0</v>
      </c>
      <c r="G44" s="105"/>
      <c r="H44" s="105">
        <f t="shared" si="2"/>
        <v>0</v>
      </c>
      <c r="I44" s="105">
        <f t="shared" si="3"/>
        <v>0</v>
      </c>
      <c r="J44" s="106" t="str">
        <f t="shared" si="1"/>
        <v/>
      </c>
    </row>
    <row r="45" spans="1:10" ht="25.5" customHeight="1" x14ac:dyDescent="0.2">
      <c r="A45" s="88">
        <v>2</v>
      </c>
      <c r="B45" s="103" t="s">
        <v>63</v>
      </c>
      <c r="C45" s="216" t="s">
        <v>65</v>
      </c>
      <c r="D45" s="216"/>
      <c r="E45" s="216"/>
      <c r="F45" s="104">
        <v>0</v>
      </c>
      <c r="G45" s="105"/>
      <c r="H45" s="105">
        <f t="shared" si="2"/>
        <v>0</v>
      </c>
      <c r="I45" s="105">
        <f t="shared" si="3"/>
        <v>0</v>
      </c>
      <c r="J45" s="106" t="str">
        <f t="shared" si="1"/>
        <v/>
      </c>
    </row>
    <row r="46" spans="1:10" ht="25.5" customHeight="1" x14ac:dyDescent="0.2">
      <c r="A46" s="88">
        <v>2</v>
      </c>
      <c r="B46" s="103" t="s">
        <v>66</v>
      </c>
      <c r="C46" s="216" t="s">
        <v>504</v>
      </c>
      <c r="D46" s="216"/>
      <c r="E46" s="216"/>
      <c r="F46" s="104">
        <v>0</v>
      </c>
      <c r="G46" s="105"/>
      <c r="H46" s="105">
        <f t="shared" si="2"/>
        <v>0</v>
      </c>
      <c r="I46" s="105">
        <f>G46*1.21</f>
        <v>0</v>
      </c>
      <c r="J46" s="106" t="str">
        <f t="shared" si="1"/>
        <v/>
      </c>
    </row>
    <row r="47" spans="1:10" ht="25.5" customHeight="1" x14ac:dyDescent="0.2">
      <c r="A47" s="88"/>
      <c r="B47" s="217" t="s">
        <v>67</v>
      </c>
      <c r="C47" s="218"/>
      <c r="D47" s="218"/>
      <c r="E47" s="219"/>
      <c r="F47" s="109">
        <f>SUMIF(A39:A46,"=1",F39:F46)</f>
        <v>0</v>
      </c>
      <c r="G47" s="110">
        <f>G40+G43+G44+G45+G46</f>
        <v>0</v>
      </c>
      <c r="H47" s="110">
        <f>H40+H43+H44+H45+H46</f>
        <v>0</v>
      </c>
      <c r="I47" s="110">
        <f>I40+I43+I44+I45+I46</f>
        <v>0</v>
      </c>
      <c r="J47" s="111">
        <f>SUMIF(A39:A46,"=1",J39:J46)</f>
        <v>0</v>
      </c>
    </row>
    <row r="51" spans="1:10" ht="15.75" x14ac:dyDescent="0.25">
      <c r="B51" s="120" t="s">
        <v>69</v>
      </c>
    </row>
    <row r="53" spans="1:10" ht="25.5" customHeight="1" x14ac:dyDescent="0.2">
      <c r="A53" s="122"/>
      <c r="B53" s="125" t="s">
        <v>18</v>
      </c>
      <c r="C53" s="125" t="s">
        <v>6</v>
      </c>
      <c r="D53" s="126"/>
      <c r="E53" s="126"/>
      <c r="F53" s="127" t="s">
        <v>70</v>
      </c>
      <c r="G53" s="127"/>
      <c r="H53" s="127"/>
      <c r="I53" s="127" t="s">
        <v>31</v>
      </c>
      <c r="J53" s="127" t="s">
        <v>0</v>
      </c>
    </row>
    <row r="54" spans="1:10" ht="36.75" customHeight="1" x14ac:dyDescent="0.2">
      <c r="A54" s="123"/>
      <c r="B54" s="128" t="s">
        <v>71</v>
      </c>
      <c r="C54" s="211" t="s">
        <v>72</v>
      </c>
      <c r="D54" s="212"/>
      <c r="E54" s="212"/>
      <c r="F54" s="136" t="s">
        <v>26</v>
      </c>
      <c r="G54" s="129"/>
      <c r="H54" s="129"/>
      <c r="I54" s="129"/>
      <c r="J54" s="134" t="str">
        <f>IF(I69=0,"",I54/I69*100)</f>
        <v/>
      </c>
    </row>
    <row r="55" spans="1:10" ht="36.75" customHeight="1" x14ac:dyDescent="0.2">
      <c r="A55" s="123"/>
      <c r="B55" s="128" t="s">
        <v>73</v>
      </c>
      <c r="C55" s="211" t="s">
        <v>74</v>
      </c>
      <c r="D55" s="212"/>
      <c r="E55" s="212"/>
      <c r="F55" s="136" t="s">
        <v>26</v>
      </c>
      <c r="G55" s="129"/>
      <c r="H55" s="129"/>
      <c r="I55" s="129"/>
      <c r="J55" s="134" t="str">
        <f>IF(I69=0,"",I55/I69*100)</f>
        <v/>
      </c>
    </row>
    <row r="56" spans="1:10" ht="36.75" customHeight="1" x14ac:dyDescent="0.2">
      <c r="A56" s="123"/>
      <c r="B56" s="128" t="s">
        <v>75</v>
      </c>
      <c r="C56" s="211" t="s">
        <v>76</v>
      </c>
      <c r="D56" s="212"/>
      <c r="E56" s="212"/>
      <c r="F56" s="136" t="s">
        <v>26</v>
      </c>
      <c r="G56" s="129"/>
      <c r="H56" s="129"/>
      <c r="I56" s="129"/>
      <c r="J56" s="134" t="str">
        <f>IF(I69=0,"",I56/I69*100)</f>
        <v/>
      </c>
    </row>
    <row r="57" spans="1:10" ht="36.75" customHeight="1" x14ac:dyDescent="0.2">
      <c r="A57" s="123"/>
      <c r="B57" s="128" t="s">
        <v>77</v>
      </c>
      <c r="C57" s="211" t="s">
        <v>78</v>
      </c>
      <c r="D57" s="212"/>
      <c r="E57" s="212"/>
      <c r="F57" s="136" t="s">
        <v>26</v>
      </c>
      <c r="G57" s="129"/>
      <c r="H57" s="129"/>
      <c r="I57" s="129"/>
      <c r="J57" s="134" t="str">
        <f>IF(I69=0,"",I57/I69*100)</f>
        <v/>
      </c>
    </row>
    <row r="58" spans="1:10" ht="36.75" customHeight="1" x14ac:dyDescent="0.2">
      <c r="A58" s="123"/>
      <c r="B58" s="128" t="s">
        <v>79</v>
      </c>
      <c r="C58" s="211" t="s">
        <v>80</v>
      </c>
      <c r="D58" s="212"/>
      <c r="E58" s="212"/>
      <c r="F58" s="136" t="s">
        <v>26</v>
      </c>
      <c r="G58" s="129"/>
      <c r="H58" s="129"/>
      <c r="I58" s="129"/>
      <c r="J58" s="134" t="str">
        <f>IF(I69=0,"",I58/I69*100)</f>
        <v/>
      </c>
    </row>
    <row r="59" spans="1:10" ht="36.75" customHeight="1" x14ac:dyDescent="0.2">
      <c r="A59" s="123"/>
      <c r="B59" s="128" t="s">
        <v>81</v>
      </c>
      <c r="C59" s="211" t="s">
        <v>82</v>
      </c>
      <c r="D59" s="212"/>
      <c r="E59" s="212"/>
      <c r="F59" s="136" t="s">
        <v>26</v>
      </c>
      <c r="G59" s="129"/>
      <c r="H59" s="129"/>
      <c r="I59" s="129"/>
      <c r="J59" s="134" t="str">
        <f>IF(I69=0,"",I59/I69*100)</f>
        <v/>
      </c>
    </row>
    <row r="60" spans="1:10" ht="36.75" customHeight="1" x14ac:dyDescent="0.2">
      <c r="A60" s="123"/>
      <c r="B60" s="128" t="s">
        <v>83</v>
      </c>
      <c r="C60" s="211" t="s">
        <v>84</v>
      </c>
      <c r="D60" s="212"/>
      <c r="E60" s="212"/>
      <c r="F60" s="136" t="s">
        <v>26</v>
      </c>
      <c r="G60" s="129"/>
      <c r="H60" s="129"/>
      <c r="I60" s="129"/>
      <c r="J60" s="134" t="str">
        <f>IF(I69=0,"",I60/I69*100)</f>
        <v/>
      </c>
    </row>
    <row r="61" spans="1:10" ht="36.75" customHeight="1" x14ac:dyDescent="0.2">
      <c r="A61" s="123"/>
      <c r="B61" s="128" t="s">
        <v>85</v>
      </c>
      <c r="C61" s="211" t="s">
        <v>86</v>
      </c>
      <c r="D61" s="212"/>
      <c r="E61" s="212"/>
      <c r="F61" s="136" t="s">
        <v>26</v>
      </c>
      <c r="G61" s="129"/>
      <c r="H61" s="129"/>
      <c r="I61" s="129"/>
      <c r="J61" s="134" t="str">
        <f>IF(I69=0,"",I61/I69*100)</f>
        <v/>
      </c>
    </row>
    <row r="62" spans="1:10" ht="36.75" customHeight="1" x14ac:dyDescent="0.2">
      <c r="A62" s="123"/>
      <c r="B62" s="128" t="s">
        <v>87</v>
      </c>
      <c r="C62" s="211" t="s">
        <v>88</v>
      </c>
      <c r="D62" s="212"/>
      <c r="E62" s="212"/>
      <c r="F62" s="136" t="s">
        <v>26</v>
      </c>
      <c r="G62" s="129"/>
      <c r="H62" s="129"/>
      <c r="I62" s="129"/>
      <c r="J62" s="134" t="str">
        <f>IF(I69=0,"",I62/I69*100)</f>
        <v/>
      </c>
    </row>
    <row r="63" spans="1:10" ht="36.75" customHeight="1" x14ac:dyDescent="0.2">
      <c r="A63" s="123"/>
      <c r="B63" s="128" t="s">
        <v>89</v>
      </c>
      <c r="C63" s="211" t="s">
        <v>90</v>
      </c>
      <c r="D63" s="212"/>
      <c r="E63" s="212"/>
      <c r="F63" s="136" t="s">
        <v>26</v>
      </c>
      <c r="G63" s="129"/>
      <c r="H63" s="129"/>
      <c r="I63" s="129"/>
      <c r="J63" s="134" t="str">
        <f>IF(I69=0,"",I63/I69*100)</f>
        <v/>
      </c>
    </row>
    <row r="64" spans="1:10" ht="36.75" customHeight="1" x14ac:dyDescent="0.2">
      <c r="A64" s="123"/>
      <c r="B64" s="128" t="s">
        <v>91</v>
      </c>
      <c r="C64" s="211" t="s">
        <v>92</v>
      </c>
      <c r="D64" s="212"/>
      <c r="E64" s="212"/>
      <c r="F64" s="136" t="s">
        <v>26</v>
      </c>
      <c r="G64" s="129"/>
      <c r="H64" s="129"/>
      <c r="I64" s="129"/>
      <c r="J64" s="134" t="str">
        <f>IF(I69=0,"",I64/I69*100)</f>
        <v/>
      </c>
    </row>
    <row r="65" spans="1:10" ht="36.75" customHeight="1" x14ac:dyDescent="0.2">
      <c r="A65" s="123"/>
      <c r="B65" s="128" t="s">
        <v>93</v>
      </c>
      <c r="C65" s="211" t="s">
        <v>94</v>
      </c>
      <c r="D65" s="212"/>
      <c r="E65" s="212"/>
      <c r="F65" s="136" t="s">
        <v>26</v>
      </c>
      <c r="G65" s="129"/>
      <c r="H65" s="129"/>
      <c r="I65" s="129"/>
      <c r="J65" s="134" t="str">
        <f>IF(I69=0,"",I65/I69*100)</f>
        <v/>
      </c>
    </row>
    <row r="66" spans="1:10" ht="36.75" customHeight="1" x14ac:dyDescent="0.2">
      <c r="A66" s="123"/>
      <c r="B66" s="128" t="s">
        <v>95</v>
      </c>
      <c r="C66" s="211" t="s">
        <v>96</v>
      </c>
      <c r="D66" s="212"/>
      <c r="E66" s="212"/>
      <c r="F66" s="136" t="s">
        <v>26</v>
      </c>
      <c r="G66" s="129"/>
      <c r="H66" s="129"/>
      <c r="I66" s="129"/>
      <c r="J66" s="134" t="str">
        <f>IF(I69=0,"",I66/I69*100)</f>
        <v/>
      </c>
    </row>
    <row r="67" spans="1:10" ht="36.75" customHeight="1" x14ac:dyDescent="0.2">
      <c r="A67" s="123"/>
      <c r="B67" s="128" t="s">
        <v>97</v>
      </c>
      <c r="C67" s="211" t="s">
        <v>98</v>
      </c>
      <c r="D67" s="212"/>
      <c r="E67" s="212"/>
      <c r="F67" s="136" t="s">
        <v>27</v>
      </c>
      <c r="G67" s="129"/>
      <c r="H67" s="129"/>
      <c r="I67" s="129"/>
      <c r="J67" s="134" t="str">
        <f>IF(I69=0,"",I67/I69*100)</f>
        <v/>
      </c>
    </row>
    <row r="68" spans="1:10" ht="36.75" customHeight="1" x14ac:dyDescent="0.2">
      <c r="A68" s="123"/>
      <c r="B68" s="128" t="s">
        <v>99</v>
      </c>
      <c r="C68" s="211" t="s">
        <v>505</v>
      </c>
      <c r="D68" s="212"/>
      <c r="E68" s="212"/>
      <c r="F68" s="136" t="s">
        <v>100</v>
      </c>
      <c r="G68" s="129"/>
      <c r="H68" s="129"/>
      <c r="I68" s="129"/>
      <c r="J68" s="134" t="str">
        <f>IF(I69=0,"",I68/I69*100)</f>
        <v/>
      </c>
    </row>
    <row r="69" spans="1:10" ht="25.5" customHeight="1" x14ac:dyDescent="0.2">
      <c r="A69" s="124"/>
      <c r="B69" s="130" t="s">
        <v>1</v>
      </c>
      <c r="C69" s="131"/>
      <c r="D69" s="132"/>
      <c r="E69" s="132"/>
      <c r="F69" s="137"/>
      <c r="G69" s="133"/>
      <c r="H69" s="133"/>
      <c r="I69" s="133">
        <f>SUM(I54:I68)</f>
        <v>0</v>
      </c>
      <c r="J69" s="135">
        <f>SUM(J54:J68)</f>
        <v>0</v>
      </c>
    </row>
    <row r="70" spans="1:10" x14ac:dyDescent="0.2">
      <c r="F70" s="86"/>
      <c r="G70" s="86"/>
      <c r="H70" s="86"/>
      <c r="I70" s="86"/>
      <c r="J70" s="87"/>
    </row>
    <row r="71" spans="1:10" x14ac:dyDescent="0.2">
      <c r="F71" s="86"/>
      <c r="G71" s="86"/>
      <c r="H71" s="86"/>
      <c r="I71" s="86"/>
      <c r="J71" s="87"/>
    </row>
    <row r="72" spans="1:10" x14ac:dyDescent="0.2">
      <c r="F72" s="86"/>
      <c r="G72" s="86"/>
      <c r="H72" s="86"/>
      <c r="I72" s="86"/>
      <c r="J72" s="87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6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B47:E47"/>
    <mergeCell ref="C54:E54"/>
    <mergeCell ref="C55:E55"/>
    <mergeCell ref="C44:E44"/>
    <mergeCell ref="C45:E45"/>
    <mergeCell ref="C66:E66"/>
    <mergeCell ref="C67:E67"/>
    <mergeCell ref="C68:E68"/>
    <mergeCell ref="E9:G9"/>
    <mergeCell ref="E6:G6"/>
    <mergeCell ref="C61:E61"/>
    <mergeCell ref="C62:E62"/>
    <mergeCell ref="C63:E63"/>
    <mergeCell ref="C64:E64"/>
    <mergeCell ref="C65:E65"/>
    <mergeCell ref="C56:E56"/>
    <mergeCell ref="C57:E57"/>
    <mergeCell ref="C58:E58"/>
    <mergeCell ref="C59:E59"/>
    <mergeCell ref="C60:E60"/>
    <mergeCell ref="C46:E46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64" t="s">
        <v>7</v>
      </c>
      <c r="B1" s="264"/>
      <c r="C1" s="265"/>
      <c r="D1" s="264"/>
      <c r="E1" s="264"/>
      <c r="F1" s="264"/>
      <c r="G1" s="264"/>
    </row>
    <row r="2" spans="1:7" ht="24.95" customHeight="1" x14ac:dyDescent="0.2">
      <c r="A2" s="50" t="s">
        <v>8</v>
      </c>
      <c r="B2" s="49"/>
      <c r="C2" s="266"/>
      <c r="D2" s="266"/>
      <c r="E2" s="266"/>
      <c r="F2" s="266"/>
      <c r="G2" s="267"/>
    </row>
    <row r="3" spans="1:7" ht="24.95" customHeight="1" x14ac:dyDescent="0.2">
      <c r="A3" s="50" t="s">
        <v>9</v>
      </c>
      <c r="B3" s="49"/>
      <c r="C3" s="266"/>
      <c r="D3" s="266"/>
      <c r="E3" s="266"/>
      <c r="F3" s="266"/>
      <c r="G3" s="267"/>
    </row>
    <row r="4" spans="1:7" ht="24.95" customHeight="1" x14ac:dyDescent="0.2">
      <c r="A4" s="50" t="s">
        <v>10</v>
      </c>
      <c r="B4" s="49"/>
      <c r="C4" s="266"/>
      <c r="D4" s="266"/>
      <c r="E4" s="266"/>
      <c r="F4" s="266"/>
      <c r="G4" s="267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4886"/>
  <sheetViews>
    <sheetView workbookViewId="0">
      <pane ySplit="7" topLeftCell="A8" activePane="bottomLeft" state="frozen"/>
      <selection pane="bottomLeft" activeCell="F102" sqref="F102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38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1" max="24" width="0" hidden="1" customWidth="1"/>
    <col min="29" max="29" width="0" hidden="1" customWidth="1"/>
    <col min="31" max="41" width="0" hidden="1" customWidth="1"/>
    <col min="53" max="53" width="73.7109375" customWidth="1"/>
  </cols>
  <sheetData>
    <row r="1" spans="1:60" ht="15.75" customHeight="1" x14ac:dyDescent="0.25">
      <c r="A1" s="272" t="s">
        <v>7</v>
      </c>
      <c r="B1" s="272"/>
      <c r="C1" s="272"/>
      <c r="D1" s="272"/>
      <c r="E1" s="272"/>
      <c r="F1" s="272"/>
      <c r="G1" s="272"/>
      <c r="AG1" t="s">
        <v>102</v>
      </c>
    </row>
    <row r="2" spans="1:60" ht="24.95" customHeight="1" x14ac:dyDescent="0.2">
      <c r="A2" s="139" t="s">
        <v>8</v>
      </c>
      <c r="B2" s="49" t="s">
        <v>44</v>
      </c>
      <c r="C2" s="273" t="s">
        <v>45</v>
      </c>
      <c r="D2" s="274"/>
      <c r="E2" s="274"/>
      <c r="F2" s="274"/>
      <c r="G2" s="275"/>
      <c r="AG2" t="s">
        <v>103</v>
      </c>
    </row>
    <row r="3" spans="1:60" ht="24.95" customHeight="1" x14ac:dyDescent="0.2">
      <c r="A3" s="139" t="s">
        <v>9</v>
      </c>
      <c r="B3" s="49" t="s">
        <v>54</v>
      </c>
      <c r="C3" s="273" t="s">
        <v>55</v>
      </c>
      <c r="D3" s="274"/>
      <c r="E3" s="274"/>
      <c r="F3" s="274"/>
      <c r="G3" s="275"/>
      <c r="AC3" s="121" t="s">
        <v>103</v>
      </c>
      <c r="AG3" t="s">
        <v>104</v>
      </c>
    </row>
    <row r="4" spans="1:60" ht="24.95" customHeight="1" x14ac:dyDescent="0.2">
      <c r="A4" s="140" t="s">
        <v>10</v>
      </c>
      <c r="B4" s="141" t="s">
        <v>54</v>
      </c>
      <c r="C4" s="276" t="s">
        <v>45</v>
      </c>
      <c r="D4" s="277"/>
      <c r="E4" s="277"/>
      <c r="F4" s="277"/>
      <c r="G4" s="278"/>
      <c r="AG4" t="s">
        <v>105</v>
      </c>
    </row>
    <row r="5" spans="1:60" x14ac:dyDescent="0.2">
      <c r="D5" s="10"/>
    </row>
    <row r="6" spans="1:60" ht="38.25" x14ac:dyDescent="0.2">
      <c r="A6" s="143" t="s">
        <v>106</v>
      </c>
      <c r="B6" s="145" t="s">
        <v>107</v>
      </c>
      <c r="C6" s="145" t="s">
        <v>108</v>
      </c>
      <c r="D6" s="144" t="s">
        <v>109</v>
      </c>
      <c r="E6" s="143" t="s">
        <v>110</v>
      </c>
      <c r="F6" s="142" t="s">
        <v>111</v>
      </c>
      <c r="G6" s="143" t="s">
        <v>31</v>
      </c>
      <c r="H6" s="146" t="s">
        <v>32</v>
      </c>
      <c r="I6" s="146" t="s">
        <v>112</v>
      </c>
      <c r="J6" s="146" t="s">
        <v>33</v>
      </c>
      <c r="K6" s="146" t="s">
        <v>113</v>
      </c>
      <c r="L6" s="146" t="s">
        <v>114</v>
      </c>
      <c r="M6" s="146" t="s">
        <v>115</v>
      </c>
      <c r="N6" s="146" t="s">
        <v>116</v>
      </c>
      <c r="O6" s="146" t="s">
        <v>117</v>
      </c>
      <c r="P6" s="146" t="s">
        <v>118</v>
      </c>
      <c r="Q6" s="146" t="s">
        <v>119</v>
      </c>
      <c r="R6" s="146" t="s">
        <v>120</v>
      </c>
      <c r="S6" s="146" t="s">
        <v>121</v>
      </c>
      <c r="T6" s="146" t="s">
        <v>122</v>
      </c>
      <c r="U6" s="146" t="s">
        <v>123</v>
      </c>
      <c r="V6" s="146" t="s">
        <v>124</v>
      </c>
      <c r="W6" s="146" t="s">
        <v>125</v>
      </c>
      <c r="X6" s="146" t="s">
        <v>126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56" t="s">
        <v>127</v>
      </c>
      <c r="B8" s="157" t="s">
        <v>75</v>
      </c>
      <c r="C8" s="175" t="s">
        <v>76</v>
      </c>
      <c r="D8" s="158"/>
      <c r="E8" s="159"/>
      <c r="F8" s="160"/>
      <c r="G8" s="160">
        <f>SUMIF(AG9:AG43,"&lt;&gt;NOR",G9:G43)</f>
        <v>0</v>
      </c>
      <c r="H8" s="160"/>
      <c r="I8" s="160">
        <f>SUM(I9:I43)</f>
        <v>260.35000000000002</v>
      </c>
      <c r="J8" s="160"/>
      <c r="K8" s="160">
        <f>SUM(K9:K43)</f>
        <v>987446.1100000001</v>
      </c>
      <c r="L8" s="160"/>
      <c r="M8" s="160">
        <f>SUM(M9:M43)</f>
        <v>0</v>
      </c>
      <c r="N8" s="160"/>
      <c r="O8" s="160">
        <f>SUM(O9:O43)</f>
        <v>0.01</v>
      </c>
      <c r="P8" s="160"/>
      <c r="Q8" s="160">
        <f>SUM(Q9:Q43)</f>
        <v>0</v>
      </c>
      <c r="R8" s="160"/>
      <c r="S8" s="160"/>
      <c r="T8" s="161"/>
      <c r="U8" s="155"/>
      <c r="V8" s="155">
        <f>SUM(V9:V43)</f>
        <v>927.8</v>
      </c>
      <c r="W8" s="155"/>
      <c r="X8" s="155"/>
      <c r="Y8" s="147"/>
      <c r="AG8" t="s">
        <v>128</v>
      </c>
    </row>
    <row r="9" spans="1:60" outlineLevel="1" x14ac:dyDescent="0.2">
      <c r="A9" s="168">
        <v>1</v>
      </c>
      <c r="B9" s="169" t="s">
        <v>129</v>
      </c>
      <c r="C9" s="176" t="s">
        <v>130</v>
      </c>
      <c r="D9" s="170" t="s">
        <v>131</v>
      </c>
      <c r="E9" s="171">
        <v>220</v>
      </c>
      <c r="F9" s="172"/>
      <c r="G9" s="172">
        <f>ROUND(E9*F9,2)</f>
        <v>0</v>
      </c>
      <c r="H9" s="172">
        <v>0.82</v>
      </c>
      <c r="I9" s="172">
        <f>ROUND(E9*H9,2)</f>
        <v>180.4</v>
      </c>
      <c r="J9" s="172">
        <v>169.68</v>
      </c>
      <c r="K9" s="172">
        <f>ROUND(E9*J9,2)</f>
        <v>37329.599999999999</v>
      </c>
      <c r="L9" s="172">
        <v>21</v>
      </c>
      <c r="M9" s="172">
        <f>G9*(1+L9/100)</f>
        <v>0</v>
      </c>
      <c r="N9" s="172">
        <v>4.0000000000000003E-5</v>
      </c>
      <c r="O9" s="172">
        <f>ROUND(E9*N9,2)</f>
        <v>0.01</v>
      </c>
      <c r="P9" s="172">
        <v>0</v>
      </c>
      <c r="Q9" s="172">
        <f>ROUND(E9*P9,2)</f>
        <v>0</v>
      </c>
      <c r="R9" s="172"/>
      <c r="S9" s="172" t="s">
        <v>132</v>
      </c>
      <c r="T9" s="173" t="s">
        <v>132</v>
      </c>
      <c r="U9" s="152">
        <v>0.30299999999999999</v>
      </c>
      <c r="V9" s="152">
        <f>ROUND(E9*U9,2)</f>
        <v>66.66</v>
      </c>
      <c r="W9" s="152"/>
      <c r="X9" s="152" t="s">
        <v>133</v>
      </c>
      <c r="Y9" s="147"/>
      <c r="Z9" s="147"/>
      <c r="AA9" s="147"/>
      <c r="AB9" s="147"/>
      <c r="AC9" s="147"/>
      <c r="AD9" s="147"/>
      <c r="AE9" s="147"/>
      <c r="AF9" s="147"/>
      <c r="AG9" s="147" t="s">
        <v>134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62">
        <v>2</v>
      </c>
      <c r="B10" s="163" t="s">
        <v>135</v>
      </c>
      <c r="C10" s="177" t="s">
        <v>136</v>
      </c>
      <c r="D10" s="164" t="s">
        <v>137</v>
      </c>
      <c r="E10" s="165">
        <v>34</v>
      </c>
      <c r="F10" s="166"/>
      <c r="G10" s="166">
        <f>ROUND(E10*F10,2)</f>
        <v>0</v>
      </c>
      <c r="H10" s="166">
        <v>0</v>
      </c>
      <c r="I10" s="166">
        <f>ROUND(E10*H10,2)</f>
        <v>0</v>
      </c>
      <c r="J10" s="166">
        <v>64.8</v>
      </c>
      <c r="K10" s="166">
        <f>ROUND(E10*J10,2)</f>
        <v>2203.1999999999998</v>
      </c>
      <c r="L10" s="166">
        <v>21</v>
      </c>
      <c r="M10" s="166">
        <f>G10*(1+L10/100)</f>
        <v>0</v>
      </c>
      <c r="N10" s="166">
        <v>0</v>
      </c>
      <c r="O10" s="166">
        <f>ROUND(E10*N10,2)</f>
        <v>0</v>
      </c>
      <c r="P10" s="166">
        <v>0</v>
      </c>
      <c r="Q10" s="166">
        <f>ROUND(E10*P10,2)</f>
        <v>0</v>
      </c>
      <c r="R10" s="166"/>
      <c r="S10" s="166" t="s">
        <v>132</v>
      </c>
      <c r="T10" s="167" t="s">
        <v>132</v>
      </c>
      <c r="U10" s="152">
        <v>0</v>
      </c>
      <c r="V10" s="152">
        <f>ROUND(E10*U10,2)</f>
        <v>0</v>
      </c>
      <c r="W10" s="152"/>
      <c r="X10" s="152" t="s">
        <v>133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134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50"/>
      <c r="B11" s="151"/>
      <c r="C11" s="178" t="s">
        <v>138</v>
      </c>
      <c r="D11" s="153"/>
      <c r="E11" s="154">
        <v>34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47"/>
      <c r="Z11" s="147"/>
      <c r="AA11" s="147"/>
      <c r="AB11" s="147"/>
      <c r="AC11" s="147"/>
      <c r="AD11" s="147"/>
      <c r="AE11" s="147"/>
      <c r="AF11" s="147"/>
      <c r="AG11" s="147" t="s">
        <v>139</v>
      </c>
      <c r="AH11" s="147">
        <v>0</v>
      </c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68">
        <v>3</v>
      </c>
      <c r="B12" s="169" t="s">
        <v>140</v>
      </c>
      <c r="C12" s="176" t="s">
        <v>141</v>
      </c>
      <c r="D12" s="170" t="s">
        <v>142</v>
      </c>
      <c r="E12" s="171">
        <v>450</v>
      </c>
      <c r="F12" s="172"/>
      <c r="G12" s="172">
        <f>ROUND(E12*F12,2)</f>
        <v>0</v>
      </c>
      <c r="H12" s="172">
        <v>0</v>
      </c>
      <c r="I12" s="172">
        <f>ROUND(E12*H12,2)</f>
        <v>0</v>
      </c>
      <c r="J12" s="172">
        <v>276</v>
      </c>
      <c r="K12" s="172">
        <f>ROUND(E12*J12,2)</f>
        <v>124200</v>
      </c>
      <c r="L12" s="172">
        <v>21</v>
      </c>
      <c r="M12" s="172">
        <f>G12*(1+L12/100)</f>
        <v>0</v>
      </c>
      <c r="N12" s="172">
        <v>0</v>
      </c>
      <c r="O12" s="172">
        <f>ROUND(E12*N12,2)</f>
        <v>0</v>
      </c>
      <c r="P12" s="172">
        <v>0</v>
      </c>
      <c r="Q12" s="172">
        <f>ROUND(E12*P12,2)</f>
        <v>0</v>
      </c>
      <c r="R12" s="172"/>
      <c r="S12" s="172" t="s">
        <v>132</v>
      </c>
      <c r="T12" s="173" t="s">
        <v>132</v>
      </c>
      <c r="U12" s="152">
        <v>0.23400000000000001</v>
      </c>
      <c r="V12" s="152">
        <f>ROUND(E12*U12,2)</f>
        <v>105.3</v>
      </c>
      <c r="W12" s="152"/>
      <c r="X12" s="152" t="s">
        <v>133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134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62">
        <v>4</v>
      </c>
      <c r="B13" s="163" t="s">
        <v>143</v>
      </c>
      <c r="C13" s="177" t="s">
        <v>144</v>
      </c>
      <c r="D13" s="164" t="s">
        <v>142</v>
      </c>
      <c r="E13" s="165">
        <v>522</v>
      </c>
      <c r="F13" s="166"/>
      <c r="G13" s="166">
        <f>ROUND(E13*F13,2)</f>
        <v>0</v>
      </c>
      <c r="H13" s="166">
        <v>0</v>
      </c>
      <c r="I13" s="166">
        <f>ROUND(E13*H13,2)</f>
        <v>0</v>
      </c>
      <c r="J13" s="166">
        <v>103.5</v>
      </c>
      <c r="K13" s="166">
        <f>ROUND(E13*J13,2)</f>
        <v>54027</v>
      </c>
      <c r="L13" s="166">
        <v>21</v>
      </c>
      <c r="M13" s="166">
        <f>G13*(1+L13/100)</f>
        <v>0</v>
      </c>
      <c r="N13" s="166">
        <v>0</v>
      </c>
      <c r="O13" s="166">
        <f>ROUND(E13*N13,2)</f>
        <v>0</v>
      </c>
      <c r="P13" s="166">
        <v>0</v>
      </c>
      <c r="Q13" s="166">
        <f>ROUND(E13*P13,2)</f>
        <v>0</v>
      </c>
      <c r="R13" s="166"/>
      <c r="S13" s="166" t="s">
        <v>132</v>
      </c>
      <c r="T13" s="167" t="s">
        <v>132</v>
      </c>
      <c r="U13" s="152">
        <v>0.12</v>
      </c>
      <c r="V13" s="152">
        <f>ROUND(E13*U13,2)</f>
        <v>62.64</v>
      </c>
      <c r="W13" s="152"/>
      <c r="X13" s="152" t="s">
        <v>133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134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50"/>
      <c r="B14" s="151"/>
      <c r="C14" s="178" t="s">
        <v>145</v>
      </c>
      <c r="D14" s="153"/>
      <c r="E14" s="154">
        <v>522</v>
      </c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47"/>
      <c r="Z14" s="147"/>
      <c r="AA14" s="147"/>
      <c r="AB14" s="147"/>
      <c r="AC14" s="147"/>
      <c r="AD14" s="147"/>
      <c r="AE14" s="147"/>
      <c r="AF14" s="147"/>
      <c r="AG14" s="147" t="s">
        <v>139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68">
        <v>5</v>
      </c>
      <c r="B15" s="169" t="s">
        <v>146</v>
      </c>
      <c r="C15" s="176" t="s">
        <v>147</v>
      </c>
      <c r="D15" s="170" t="s">
        <v>142</v>
      </c>
      <c r="E15" s="171">
        <v>180</v>
      </c>
      <c r="F15" s="172"/>
      <c r="G15" s="172">
        <f>ROUND(E15*F15,2)</f>
        <v>0</v>
      </c>
      <c r="H15" s="172">
        <v>0</v>
      </c>
      <c r="I15" s="172">
        <f>ROUND(E15*H15,2)</f>
        <v>0</v>
      </c>
      <c r="J15" s="172">
        <v>38.700000000000003</v>
      </c>
      <c r="K15" s="172">
        <f>ROUND(E15*J15,2)</f>
        <v>6966</v>
      </c>
      <c r="L15" s="172">
        <v>21</v>
      </c>
      <c r="M15" s="172">
        <f>G15*(1+L15/100)</f>
        <v>0</v>
      </c>
      <c r="N15" s="172">
        <v>0</v>
      </c>
      <c r="O15" s="172">
        <f>ROUND(E15*N15,2)</f>
        <v>0</v>
      </c>
      <c r="P15" s="172">
        <v>0</v>
      </c>
      <c r="Q15" s="172">
        <f>ROUND(E15*P15,2)</f>
        <v>0</v>
      </c>
      <c r="R15" s="172"/>
      <c r="S15" s="172" t="s">
        <v>132</v>
      </c>
      <c r="T15" s="173" t="s">
        <v>132</v>
      </c>
      <c r="U15" s="152">
        <v>2.9000000000000001E-2</v>
      </c>
      <c r="V15" s="152">
        <f>ROUND(E15*U15,2)</f>
        <v>5.22</v>
      </c>
      <c r="W15" s="152"/>
      <c r="X15" s="152" t="s">
        <v>133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134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22.5" outlineLevel="1" x14ac:dyDescent="0.2">
      <c r="A16" s="162">
        <v>6</v>
      </c>
      <c r="B16" s="163" t="s">
        <v>148</v>
      </c>
      <c r="C16" s="177" t="s">
        <v>149</v>
      </c>
      <c r="D16" s="164" t="s">
        <v>142</v>
      </c>
      <c r="E16" s="165">
        <v>702</v>
      </c>
      <c r="F16" s="166"/>
      <c r="G16" s="166">
        <f>ROUND(E16*F16,2)</f>
        <v>0</v>
      </c>
      <c r="H16" s="166">
        <v>0</v>
      </c>
      <c r="I16" s="166">
        <f>ROUND(E16*H16,2)</f>
        <v>0</v>
      </c>
      <c r="J16" s="166">
        <v>28.6</v>
      </c>
      <c r="K16" s="166">
        <f>ROUND(E16*J16,2)</f>
        <v>20077.2</v>
      </c>
      <c r="L16" s="166">
        <v>21</v>
      </c>
      <c r="M16" s="166">
        <f>G16*(1+L16/100)</f>
        <v>0</v>
      </c>
      <c r="N16" s="166">
        <v>0</v>
      </c>
      <c r="O16" s="166">
        <f>ROUND(E16*N16,2)</f>
        <v>0</v>
      </c>
      <c r="P16" s="166">
        <v>0</v>
      </c>
      <c r="Q16" s="166">
        <f>ROUND(E16*P16,2)</f>
        <v>0</v>
      </c>
      <c r="R16" s="166"/>
      <c r="S16" s="166" t="s">
        <v>132</v>
      </c>
      <c r="T16" s="167" t="s">
        <v>132</v>
      </c>
      <c r="U16" s="152">
        <v>0.02</v>
      </c>
      <c r="V16" s="152">
        <f>ROUND(E16*U16,2)</f>
        <v>14.04</v>
      </c>
      <c r="W16" s="152"/>
      <c r="X16" s="152" t="s">
        <v>133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134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50"/>
      <c r="B17" s="151"/>
      <c r="C17" s="178" t="s">
        <v>150</v>
      </c>
      <c r="D17" s="153"/>
      <c r="E17" s="154">
        <v>702</v>
      </c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47"/>
      <c r="Z17" s="147"/>
      <c r="AA17" s="147"/>
      <c r="AB17" s="147"/>
      <c r="AC17" s="147"/>
      <c r="AD17" s="147"/>
      <c r="AE17" s="147"/>
      <c r="AF17" s="147"/>
      <c r="AG17" s="147" t="s">
        <v>139</v>
      </c>
      <c r="AH17" s="147">
        <v>0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">
      <c r="A18" s="168">
        <v>7</v>
      </c>
      <c r="B18" s="169" t="s">
        <v>151</v>
      </c>
      <c r="C18" s="176" t="s">
        <v>152</v>
      </c>
      <c r="D18" s="170" t="s">
        <v>142</v>
      </c>
      <c r="E18" s="171">
        <v>450</v>
      </c>
      <c r="F18" s="172"/>
      <c r="G18" s="172">
        <f>ROUND(E18*F18,2)</f>
        <v>0</v>
      </c>
      <c r="H18" s="172">
        <v>0</v>
      </c>
      <c r="I18" s="172">
        <f>ROUND(E18*H18,2)</f>
        <v>0</v>
      </c>
      <c r="J18" s="172">
        <v>302</v>
      </c>
      <c r="K18" s="172">
        <f>ROUND(E18*J18,2)</f>
        <v>135900</v>
      </c>
      <c r="L18" s="172">
        <v>21</v>
      </c>
      <c r="M18" s="172">
        <f>G18*(1+L18/100)</f>
        <v>0</v>
      </c>
      <c r="N18" s="172">
        <v>0</v>
      </c>
      <c r="O18" s="172">
        <f>ROUND(E18*N18,2)</f>
        <v>0</v>
      </c>
      <c r="P18" s="172">
        <v>0</v>
      </c>
      <c r="Q18" s="172">
        <f>ROUND(E18*P18,2)</f>
        <v>0</v>
      </c>
      <c r="R18" s="172"/>
      <c r="S18" s="172" t="s">
        <v>132</v>
      </c>
      <c r="T18" s="173" t="s">
        <v>132</v>
      </c>
      <c r="U18" s="152">
        <v>0.16600000000000001</v>
      </c>
      <c r="V18" s="152">
        <f>ROUND(E18*U18,2)</f>
        <v>74.7</v>
      </c>
      <c r="W18" s="152"/>
      <c r="X18" s="152" t="s">
        <v>133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134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62">
        <v>8</v>
      </c>
      <c r="B19" s="163" t="s">
        <v>153</v>
      </c>
      <c r="C19" s="177" t="s">
        <v>154</v>
      </c>
      <c r="D19" s="164" t="s">
        <v>142</v>
      </c>
      <c r="E19" s="165">
        <v>908.69</v>
      </c>
      <c r="F19" s="166"/>
      <c r="G19" s="166">
        <f>ROUND(E19*F19,2)</f>
        <v>0</v>
      </c>
      <c r="H19" s="166">
        <v>0</v>
      </c>
      <c r="I19" s="166">
        <f>ROUND(E19*H19,2)</f>
        <v>0</v>
      </c>
      <c r="J19" s="166">
        <v>96.6</v>
      </c>
      <c r="K19" s="166">
        <f>ROUND(E19*J19,2)</f>
        <v>87779.45</v>
      </c>
      <c r="L19" s="166">
        <v>21</v>
      </c>
      <c r="M19" s="166">
        <f>G19*(1+L19/100)</f>
        <v>0</v>
      </c>
      <c r="N19" s="166">
        <v>0</v>
      </c>
      <c r="O19" s="166">
        <f>ROUND(E19*N19,2)</f>
        <v>0</v>
      </c>
      <c r="P19" s="166">
        <v>0</v>
      </c>
      <c r="Q19" s="166">
        <f>ROUND(E19*P19,2)</f>
        <v>0</v>
      </c>
      <c r="R19" s="166"/>
      <c r="S19" s="166" t="s">
        <v>132</v>
      </c>
      <c r="T19" s="167" t="s">
        <v>132</v>
      </c>
      <c r="U19" s="152">
        <v>0.01</v>
      </c>
      <c r="V19" s="152">
        <f>ROUND(E19*U19,2)</f>
        <v>9.09</v>
      </c>
      <c r="W19" s="152"/>
      <c r="X19" s="152" t="s">
        <v>133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134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50"/>
      <c r="B20" s="151"/>
      <c r="C20" s="178" t="s">
        <v>155</v>
      </c>
      <c r="D20" s="153"/>
      <c r="E20" s="154">
        <v>908.69</v>
      </c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47"/>
      <c r="Z20" s="147"/>
      <c r="AA20" s="147"/>
      <c r="AB20" s="147"/>
      <c r="AC20" s="147"/>
      <c r="AD20" s="147"/>
      <c r="AE20" s="147"/>
      <c r="AF20" s="147"/>
      <c r="AG20" s="147" t="s">
        <v>139</v>
      </c>
      <c r="AH20" s="147">
        <v>0</v>
      </c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">
      <c r="A21" s="162">
        <v>9</v>
      </c>
      <c r="B21" s="163" t="s">
        <v>156</v>
      </c>
      <c r="C21" s="177" t="s">
        <v>157</v>
      </c>
      <c r="D21" s="164" t="s">
        <v>142</v>
      </c>
      <c r="E21" s="165">
        <v>1230</v>
      </c>
      <c r="F21" s="166"/>
      <c r="G21" s="166">
        <f>ROUND(E21*F21,2)</f>
        <v>0</v>
      </c>
      <c r="H21" s="166">
        <v>0</v>
      </c>
      <c r="I21" s="166">
        <f>ROUND(E21*H21,2)</f>
        <v>0</v>
      </c>
      <c r="J21" s="166">
        <v>67</v>
      </c>
      <c r="K21" s="166">
        <f>ROUND(E21*J21,2)</f>
        <v>82410</v>
      </c>
      <c r="L21" s="166">
        <v>21</v>
      </c>
      <c r="M21" s="166">
        <f>G21*(1+L21/100)</f>
        <v>0</v>
      </c>
      <c r="N21" s="166">
        <v>0</v>
      </c>
      <c r="O21" s="166">
        <f>ROUND(E21*N21,2)</f>
        <v>0</v>
      </c>
      <c r="P21" s="166">
        <v>0</v>
      </c>
      <c r="Q21" s="166">
        <f>ROUND(E21*P21,2)</f>
        <v>0</v>
      </c>
      <c r="R21" s="166"/>
      <c r="S21" s="166" t="s">
        <v>132</v>
      </c>
      <c r="T21" s="167" t="s">
        <v>132</v>
      </c>
      <c r="U21" s="152">
        <v>0.05</v>
      </c>
      <c r="V21" s="152">
        <f>ROUND(E21*U21,2)</f>
        <v>61.5</v>
      </c>
      <c r="W21" s="152"/>
      <c r="X21" s="152" t="s">
        <v>133</v>
      </c>
      <c r="Y21" s="147"/>
      <c r="Z21" s="147"/>
      <c r="AA21" s="147"/>
      <c r="AB21" s="147"/>
      <c r="AC21" s="147"/>
      <c r="AD21" s="147"/>
      <c r="AE21" s="147"/>
      <c r="AF21" s="147"/>
      <c r="AG21" s="147" t="s">
        <v>134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">
      <c r="A22" s="150"/>
      <c r="B22" s="151"/>
      <c r="C22" s="178" t="s">
        <v>158</v>
      </c>
      <c r="D22" s="153"/>
      <c r="E22" s="154">
        <v>1230</v>
      </c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47"/>
      <c r="Z22" s="147"/>
      <c r="AA22" s="147"/>
      <c r="AB22" s="147"/>
      <c r="AC22" s="147"/>
      <c r="AD22" s="147"/>
      <c r="AE22" s="147"/>
      <c r="AF22" s="147"/>
      <c r="AG22" s="147" t="s">
        <v>139</v>
      </c>
      <c r="AH22" s="147">
        <v>0</v>
      </c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62">
        <v>10</v>
      </c>
      <c r="B23" s="163" t="s">
        <v>159</v>
      </c>
      <c r="C23" s="177" t="s">
        <v>160</v>
      </c>
      <c r="D23" s="164" t="s">
        <v>142</v>
      </c>
      <c r="E23" s="165">
        <v>1000</v>
      </c>
      <c r="F23" s="166"/>
      <c r="G23" s="166">
        <f>ROUND(E23*F23,2)</f>
        <v>0</v>
      </c>
      <c r="H23" s="166">
        <v>0</v>
      </c>
      <c r="I23" s="166">
        <f>ROUND(E23*H23,2)</f>
        <v>0</v>
      </c>
      <c r="J23" s="166">
        <v>26.3</v>
      </c>
      <c r="K23" s="166">
        <f>ROUND(E23*J23,2)</f>
        <v>26300</v>
      </c>
      <c r="L23" s="166">
        <v>21</v>
      </c>
      <c r="M23" s="166">
        <f>G23*(1+L23/100)</f>
        <v>0</v>
      </c>
      <c r="N23" s="166">
        <v>0</v>
      </c>
      <c r="O23" s="166">
        <f>ROUND(E23*N23,2)</f>
        <v>0</v>
      </c>
      <c r="P23" s="166">
        <v>0</v>
      </c>
      <c r="Q23" s="166">
        <f>ROUND(E23*P23,2)</f>
        <v>0</v>
      </c>
      <c r="R23" s="166"/>
      <c r="S23" s="166" t="s">
        <v>132</v>
      </c>
      <c r="T23" s="167" t="s">
        <v>132</v>
      </c>
      <c r="U23" s="152">
        <v>0.03</v>
      </c>
      <c r="V23" s="152">
        <f>ROUND(E23*U23,2)</f>
        <v>30</v>
      </c>
      <c r="W23" s="152"/>
      <c r="X23" s="152" t="s">
        <v>133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134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ht="22.5" outlineLevel="1" x14ac:dyDescent="0.2">
      <c r="A24" s="150"/>
      <c r="B24" s="151"/>
      <c r="C24" s="270" t="s">
        <v>161</v>
      </c>
      <c r="D24" s="271"/>
      <c r="E24" s="271"/>
      <c r="F24" s="271"/>
      <c r="G24" s="271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47"/>
      <c r="Z24" s="147"/>
      <c r="AA24" s="147"/>
      <c r="AB24" s="147"/>
      <c r="AC24" s="147"/>
      <c r="AD24" s="147"/>
      <c r="AE24" s="147"/>
      <c r="AF24" s="147"/>
      <c r="AG24" s="147" t="s">
        <v>162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74" t="str">
        <f>C24</f>
        <v>Uložení sypaniny do násypů nebo na skládku s rozprostřením sypaniny ve vrstvách a s hrubým urovnáním.</v>
      </c>
      <c r="BB24" s="147"/>
      <c r="BC24" s="147"/>
      <c r="BD24" s="147"/>
      <c r="BE24" s="147"/>
      <c r="BF24" s="147"/>
      <c r="BG24" s="147"/>
      <c r="BH24" s="147"/>
    </row>
    <row r="25" spans="1:60" outlineLevel="1" x14ac:dyDescent="0.2">
      <c r="A25" s="150"/>
      <c r="B25" s="151"/>
      <c r="C25" s="178" t="s">
        <v>163</v>
      </c>
      <c r="D25" s="153"/>
      <c r="E25" s="154">
        <v>1000</v>
      </c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47"/>
      <c r="Z25" s="147"/>
      <c r="AA25" s="147"/>
      <c r="AB25" s="147"/>
      <c r="AC25" s="147"/>
      <c r="AD25" s="147"/>
      <c r="AE25" s="147"/>
      <c r="AF25" s="147"/>
      <c r="AG25" s="147" t="s">
        <v>139</v>
      </c>
      <c r="AH25" s="147">
        <v>0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">
      <c r="A26" s="162">
        <v>11</v>
      </c>
      <c r="B26" s="163" t="s">
        <v>164</v>
      </c>
      <c r="C26" s="177" t="s">
        <v>165</v>
      </c>
      <c r="D26" s="164" t="s">
        <v>166</v>
      </c>
      <c r="E26" s="165">
        <v>5965</v>
      </c>
      <c r="F26" s="166"/>
      <c r="G26" s="166">
        <f>ROUND(E26*F26,2)</f>
        <v>0</v>
      </c>
      <c r="H26" s="166">
        <v>0</v>
      </c>
      <c r="I26" s="166">
        <f>ROUND(E26*H26,2)</f>
        <v>0</v>
      </c>
      <c r="J26" s="166">
        <v>13</v>
      </c>
      <c r="K26" s="166">
        <f>ROUND(E26*J26,2)</f>
        <v>77545</v>
      </c>
      <c r="L26" s="166">
        <v>21</v>
      </c>
      <c r="M26" s="166">
        <f>G26*(1+L26/100)</f>
        <v>0</v>
      </c>
      <c r="N26" s="166">
        <v>0</v>
      </c>
      <c r="O26" s="166">
        <f>ROUND(E26*N26,2)</f>
        <v>0</v>
      </c>
      <c r="P26" s="166">
        <v>0</v>
      </c>
      <c r="Q26" s="166">
        <f>ROUND(E26*P26,2)</f>
        <v>0</v>
      </c>
      <c r="R26" s="166"/>
      <c r="S26" s="166" t="s">
        <v>132</v>
      </c>
      <c r="T26" s="167" t="s">
        <v>132</v>
      </c>
      <c r="U26" s="152">
        <v>0.01</v>
      </c>
      <c r="V26" s="152">
        <f>ROUND(E26*U26,2)</f>
        <v>59.65</v>
      </c>
      <c r="W26" s="152"/>
      <c r="X26" s="152" t="s">
        <v>133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134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">
      <c r="A27" s="150"/>
      <c r="B27" s="151"/>
      <c r="C27" s="178" t="s">
        <v>167</v>
      </c>
      <c r="D27" s="153"/>
      <c r="E27" s="154">
        <v>5965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47"/>
      <c r="Z27" s="147"/>
      <c r="AA27" s="147"/>
      <c r="AB27" s="147"/>
      <c r="AC27" s="147"/>
      <c r="AD27" s="147"/>
      <c r="AE27" s="147"/>
      <c r="AF27" s="147"/>
      <c r="AG27" s="147" t="s">
        <v>139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162">
        <v>12</v>
      </c>
      <c r="B28" s="163" t="s">
        <v>168</v>
      </c>
      <c r="C28" s="177" t="s">
        <v>169</v>
      </c>
      <c r="D28" s="164" t="s">
        <v>166</v>
      </c>
      <c r="E28" s="165">
        <v>6361</v>
      </c>
      <c r="F28" s="166"/>
      <c r="G28" s="166">
        <f>ROUND(E28*F28,2)</f>
        <v>0</v>
      </c>
      <c r="H28" s="166">
        <v>0</v>
      </c>
      <c r="I28" s="166">
        <f>ROUND(E28*H28,2)</f>
        <v>0</v>
      </c>
      <c r="J28" s="166">
        <v>13</v>
      </c>
      <c r="K28" s="166">
        <f>ROUND(E28*J28,2)</f>
        <v>82693</v>
      </c>
      <c r="L28" s="166">
        <v>21</v>
      </c>
      <c r="M28" s="166">
        <f>G28*(1+L28/100)</f>
        <v>0</v>
      </c>
      <c r="N28" s="166">
        <v>0</v>
      </c>
      <c r="O28" s="166">
        <f>ROUND(E28*N28,2)</f>
        <v>0</v>
      </c>
      <c r="P28" s="166">
        <v>0</v>
      </c>
      <c r="Q28" s="166">
        <f>ROUND(E28*P28,2)</f>
        <v>0</v>
      </c>
      <c r="R28" s="166"/>
      <c r="S28" s="166" t="s">
        <v>132</v>
      </c>
      <c r="T28" s="167" t="s">
        <v>132</v>
      </c>
      <c r="U28" s="152">
        <v>0.02</v>
      </c>
      <c r="V28" s="152">
        <f>ROUND(E28*U28,2)</f>
        <v>127.22</v>
      </c>
      <c r="W28" s="152"/>
      <c r="X28" s="152" t="s">
        <v>133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134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">
      <c r="A29" s="150"/>
      <c r="B29" s="151"/>
      <c r="C29" s="178" t="s">
        <v>170</v>
      </c>
      <c r="D29" s="153"/>
      <c r="E29" s="154">
        <v>6361</v>
      </c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47"/>
      <c r="Z29" s="147"/>
      <c r="AA29" s="147"/>
      <c r="AB29" s="147"/>
      <c r="AC29" s="147"/>
      <c r="AD29" s="147"/>
      <c r="AE29" s="147"/>
      <c r="AF29" s="147"/>
      <c r="AG29" s="147" t="s">
        <v>139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68">
        <v>13</v>
      </c>
      <c r="B30" s="169" t="s">
        <v>171</v>
      </c>
      <c r="C30" s="176" t="s">
        <v>172</v>
      </c>
      <c r="D30" s="170" t="s">
        <v>166</v>
      </c>
      <c r="E30" s="171">
        <v>1100</v>
      </c>
      <c r="F30" s="172"/>
      <c r="G30" s="172">
        <f t="shared" ref="G30:G35" si="0">ROUND(E30*F30,2)</f>
        <v>0</v>
      </c>
      <c r="H30" s="172">
        <v>0</v>
      </c>
      <c r="I30" s="172">
        <f t="shared" ref="I30:I35" si="1">ROUND(E30*H30,2)</f>
        <v>0</v>
      </c>
      <c r="J30" s="172">
        <v>34.6</v>
      </c>
      <c r="K30" s="172">
        <f t="shared" ref="K30:K35" si="2">ROUND(E30*J30,2)</f>
        <v>38060</v>
      </c>
      <c r="L30" s="172">
        <v>21</v>
      </c>
      <c r="M30" s="172">
        <f t="shared" ref="M30:M35" si="3">G30*(1+L30/100)</f>
        <v>0</v>
      </c>
      <c r="N30" s="172">
        <v>0</v>
      </c>
      <c r="O30" s="172">
        <f t="shared" ref="O30:O35" si="4">ROUND(E30*N30,2)</f>
        <v>0</v>
      </c>
      <c r="P30" s="172">
        <v>0</v>
      </c>
      <c r="Q30" s="172">
        <f t="shared" ref="Q30:Q35" si="5">ROUND(E30*P30,2)</f>
        <v>0</v>
      </c>
      <c r="R30" s="172"/>
      <c r="S30" s="172" t="s">
        <v>132</v>
      </c>
      <c r="T30" s="173" t="s">
        <v>132</v>
      </c>
      <c r="U30" s="152">
        <v>9.2999999999999999E-2</v>
      </c>
      <c r="V30" s="152">
        <f t="shared" ref="V30:V35" si="6">ROUND(E30*U30,2)</f>
        <v>102.3</v>
      </c>
      <c r="W30" s="152"/>
      <c r="X30" s="152" t="s">
        <v>133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134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">
      <c r="A31" s="202">
        <v>15</v>
      </c>
      <c r="B31" s="203" t="s">
        <v>176</v>
      </c>
      <c r="C31" s="204" t="s">
        <v>177</v>
      </c>
      <c r="D31" s="205" t="s">
        <v>178</v>
      </c>
      <c r="E31" s="206">
        <v>32</v>
      </c>
      <c r="F31" s="207"/>
      <c r="G31" s="207">
        <f t="shared" si="0"/>
        <v>0</v>
      </c>
      <c r="H31" s="207">
        <v>0</v>
      </c>
      <c r="I31" s="207">
        <f t="shared" si="1"/>
        <v>0</v>
      </c>
      <c r="J31" s="207">
        <v>255.5</v>
      </c>
      <c r="K31" s="207">
        <f t="shared" si="2"/>
        <v>8176</v>
      </c>
      <c r="L31" s="207">
        <v>21</v>
      </c>
      <c r="M31" s="207">
        <f t="shared" si="3"/>
        <v>0</v>
      </c>
      <c r="N31" s="207">
        <v>0</v>
      </c>
      <c r="O31" s="207">
        <f t="shared" si="4"/>
        <v>0</v>
      </c>
      <c r="P31" s="207">
        <v>0</v>
      </c>
      <c r="Q31" s="207">
        <f t="shared" si="5"/>
        <v>0</v>
      </c>
      <c r="R31" s="207"/>
      <c r="S31" s="207" t="s">
        <v>132</v>
      </c>
      <c r="T31" s="208" t="s">
        <v>132</v>
      </c>
      <c r="U31" s="152">
        <v>0.49</v>
      </c>
      <c r="V31" s="152">
        <f t="shared" si="6"/>
        <v>15.68</v>
      </c>
      <c r="W31" s="152"/>
      <c r="X31" s="152" t="s">
        <v>133</v>
      </c>
      <c r="Y31" s="147"/>
      <c r="Z31" s="147"/>
      <c r="AA31" s="147"/>
      <c r="AB31" s="147"/>
      <c r="AC31" s="147"/>
      <c r="AD31" s="147"/>
      <c r="AE31" s="147"/>
      <c r="AF31" s="147"/>
      <c r="AG31" s="147" t="s">
        <v>134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ht="22.5" outlineLevel="1" x14ac:dyDescent="0.2">
      <c r="A32" s="202">
        <v>16</v>
      </c>
      <c r="B32" s="203" t="s">
        <v>179</v>
      </c>
      <c r="C32" s="204" t="s">
        <v>180</v>
      </c>
      <c r="D32" s="205" t="s">
        <v>178</v>
      </c>
      <c r="E32" s="206">
        <v>7</v>
      </c>
      <c r="F32" s="207"/>
      <c r="G32" s="207">
        <f t="shared" si="0"/>
        <v>0</v>
      </c>
      <c r="H32" s="207">
        <v>0</v>
      </c>
      <c r="I32" s="207">
        <f t="shared" si="1"/>
        <v>0</v>
      </c>
      <c r="J32" s="207">
        <v>146</v>
      </c>
      <c r="K32" s="207">
        <f t="shared" si="2"/>
        <v>1022</v>
      </c>
      <c r="L32" s="207">
        <v>21</v>
      </c>
      <c r="M32" s="207">
        <f t="shared" si="3"/>
        <v>0</v>
      </c>
      <c r="N32" s="207">
        <v>0</v>
      </c>
      <c r="O32" s="207">
        <f t="shared" si="4"/>
        <v>0</v>
      </c>
      <c r="P32" s="207">
        <v>0</v>
      </c>
      <c r="Q32" s="207">
        <f t="shared" si="5"/>
        <v>0</v>
      </c>
      <c r="R32" s="207"/>
      <c r="S32" s="207" t="s">
        <v>132</v>
      </c>
      <c r="T32" s="208" t="s">
        <v>132</v>
      </c>
      <c r="U32" s="152">
        <v>0.28000000000000003</v>
      </c>
      <c r="V32" s="152">
        <f t="shared" si="6"/>
        <v>1.96</v>
      </c>
      <c r="W32" s="152"/>
      <c r="X32" s="152" t="s">
        <v>133</v>
      </c>
      <c r="Y32" s="147"/>
      <c r="Z32" s="147"/>
      <c r="AA32" s="147"/>
      <c r="AB32" s="147"/>
      <c r="AC32" s="147"/>
      <c r="AD32" s="147"/>
      <c r="AE32" s="147"/>
      <c r="AF32" s="147"/>
      <c r="AG32" s="147" t="s">
        <v>134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">
      <c r="A33" s="202">
        <v>17</v>
      </c>
      <c r="B33" s="203" t="s">
        <v>181</v>
      </c>
      <c r="C33" s="204" t="s">
        <v>182</v>
      </c>
      <c r="D33" s="205" t="s">
        <v>178</v>
      </c>
      <c r="E33" s="206">
        <v>39</v>
      </c>
      <c r="F33" s="207"/>
      <c r="G33" s="207">
        <f t="shared" si="0"/>
        <v>0</v>
      </c>
      <c r="H33" s="207">
        <v>2.0499999999999998</v>
      </c>
      <c r="I33" s="207">
        <f t="shared" si="1"/>
        <v>79.95</v>
      </c>
      <c r="J33" s="207">
        <v>291.95</v>
      </c>
      <c r="K33" s="207">
        <f t="shared" si="2"/>
        <v>11386.05</v>
      </c>
      <c r="L33" s="207">
        <v>21</v>
      </c>
      <c r="M33" s="207">
        <f t="shared" si="3"/>
        <v>0</v>
      </c>
      <c r="N33" s="207">
        <v>5.0000000000000002E-5</v>
      </c>
      <c r="O33" s="207">
        <f t="shared" si="4"/>
        <v>0</v>
      </c>
      <c r="P33" s="207">
        <v>0</v>
      </c>
      <c r="Q33" s="207">
        <f t="shared" si="5"/>
        <v>0</v>
      </c>
      <c r="R33" s="207"/>
      <c r="S33" s="207" t="s">
        <v>132</v>
      </c>
      <c r="T33" s="208" t="s">
        <v>132</v>
      </c>
      <c r="U33" s="152">
        <v>0.65900000000000003</v>
      </c>
      <c r="V33" s="152">
        <f t="shared" si="6"/>
        <v>25.7</v>
      </c>
      <c r="W33" s="152"/>
      <c r="X33" s="152" t="s">
        <v>133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134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">
      <c r="A34" s="168">
        <v>19</v>
      </c>
      <c r="B34" s="169" t="s">
        <v>191</v>
      </c>
      <c r="C34" s="176" t="s">
        <v>192</v>
      </c>
      <c r="D34" s="170" t="s">
        <v>142</v>
      </c>
      <c r="E34" s="171">
        <v>10.1</v>
      </c>
      <c r="F34" s="172"/>
      <c r="G34" s="172">
        <f t="shared" si="0"/>
        <v>0</v>
      </c>
      <c r="H34" s="172">
        <v>0</v>
      </c>
      <c r="I34" s="172">
        <f t="shared" si="1"/>
        <v>0</v>
      </c>
      <c r="J34" s="172">
        <v>233</v>
      </c>
      <c r="K34" s="172">
        <f t="shared" si="2"/>
        <v>2353.3000000000002</v>
      </c>
      <c r="L34" s="172">
        <v>21</v>
      </c>
      <c r="M34" s="172">
        <f t="shared" si="3"/>
        <v>0</v>
      </c>
      <c r="N34" s="172">
        <v>0</v>
      </c>
      <c r="O34" s="172">
        <f t="shared" si="4"/>
        <v>0</v>
      </c>
      <c r="P34" s="172">
        <v>0</v>
      </c>
      <c r="Q34" s="172">
        <f t="shared" si="5"/>
        <v>0</v>
      </c>
      <c r="R34" s="172"/>
      <c r="S34" s="172" t="s">
        <v>132</v>
      </c>
      <c r="T34" s="173" t="s">
        <v>132</v>
      </c>
      <c r="U34" s="152">
        <v>0.222</v>
      </c>
      <c r="V34" s="152">
        <f t="shared" si="6"/>
        <v>2.2400000000000002</v>
      </c>
      <c r="W34" s="152"/>
      <c r="X34" s="152" t="s">
        <v>133</v>
      </c>
      <c r="Y34" s="147"/>
      <c r="Z34" s="147"/>
      <c r="AA34" s="147"/>
      <c r="AB34" s="147"/>
      <c r="AC34" s="147"/>
      <c r="AD34" s="147"/>
      <c r="AE34" s="147"/>
      <c r="AF34" s="147"/>
      <c r="AG34" s="147" t="s">
        <v>134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">
      <c r="A35" s="162">
        <v>20</v>
      </c>
      <c r="B35" s="163" t="s">
        <v>193</v>
      </c>
      <c r="C35" s="177" t="s">
        <v>194</v>
      </c>
      <c r="D35" s="164" t="s">
        <v>142</v>
      </c>
      <c r="E35" s="165">
        <v>339.36</v>
      </c>
      <c r="F35" s="166"/>
      <c r="G35" s="166">
        <f t="shared" si="0"/>
        <v>0</v>
      </c>
      <c r="H35" s="166">
        <v>0</v>
      </c>
      <c r="I35" s="166">
        <f t="shared" si="1"/>
        <v>0</v>
      </c>
      <c r="J35" s="166">
        <v>114</v>
      </c>
      <c r="K35" s="166">
        <f t="shared" si="2"/>
        <v>38687.040000000001</v>
      </c>
      <c r="L35" s="166">
        <v>21</v>
      </c>
      <c r="M35" s="166">
        <f t="shared" si="3"/>
        <v>0</v>
      </c>
      <c r="N35" s="166">
        <v>0</v>
      </c>
      <c r="O35" s="166">
        <f t="shared" si="4"/>
        <v>0</v>
      </c>
      <c r="P35" s="166">
        <v>0</v>
      </c>
      <c r="Q35" s="166">
        <f t="shared" si="5"/>
        <v>0</v>
      </c>
      <c r="R35" s="166"/>
      <c r="S35" s="166" t="s">
        <v>132</v>
      </c>
      <c r="T35" s="167" t="s">
        <v>132</v>
      </c>
      <c r="U35" s="152">
        <v>0.19</v>
      </c>
      <c r="V35" s="152">
        <f t="shared" si="6"/>
        <v>64.48</v>
      </c>
      <c r="W35" s="152"/>
      <c r="X35" s="152" t="s">
        <v>133</v>
      </c>
      <c r="Y35" s="147"/>
      <c r="Z35" s="147"/>
      <c r="AA35" s="147"/>
      <c r="AB35" s="147"/>
      <c r="AC35" s="147"/>
      <c r="AD35" s="147"/>
      <c r="AE35" s="147"/>
      <c r="AF35" s="147"/>
      <c r="AG35" s="147" t="s">
        <v>134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">
      <c r="A36" s="150"/>
      <c r="B36" s="151"/>
      <c r="C36" s="178" t="s">
        <v>195</v>
      </c>
      <c r="D36" s="153"/>
      <c r="E36" s="154">
        <v>339.36</v>
      </c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47"/>
      <c r="Z36" s="147"/>
      <c r="AA36" s="147"/>
      <c r="AB36" s="147"/>
      <c r="AC36" s="147"/>
      <c r="AD36" s="147"/>
      <c r="AE36" s="147"/>
      <c r="AF36" s="147"/>
      <c r="AG36" s="147" t="s">
        <v>139</v>
      </c>
      <c r="AH36" s="147">
        <v>0</v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 x14ac:dyDescent="0.2">
      <c r="A37" s="162">
        <v>21</v>
      </c>
      <c r="B37" s="163" t="s">
        <v>196</v>
      </c>
      <c r="C37" s="177" t="s">
        <v>197</v>
      </c>
      <c r="D37" s="164" t="s">
        <v>142</v>
      </c>
      <c r="E37" s="165">
        <v>376.16</v>
      </c>
      <c r="F37" s="166"/>
      <c r="G37" s="166">
        <f>ROUND(E37*F37,2)</f>
        <v>0</v>
      </c>
      <c r="H37" s="166">
        <v>0</v>
      </c>
      <c r="I37" s="166">
        <f>ROUND(E37*H37,2)</f>
        <v>0</v>
      </c>
      <c r="J37" s="166">
        <v>37.299999999999997</v>
      </c>
      <c r="K37" s="166">
        <f>ROUND(E37*J37,2)</f>
        <v>14030.77</v>
      </c>
      <c r="L37" s="166">
        <v>21</v>
      </c>
      <c r="M37" s="166">
        <f>G37*(1+L37/100)</f>
        <v>0</v>
      </c>
      <c r="N37" s="166">
        <v>0</v>
      </c>
      <c r="O37" s="166">
        <f>ROUND(E37*N37,2)</f>
        <v>0</v>
      </c>
      <c r="P37" s="166">
        <v>0</v>
      </c>
      <c r="Q37" s="166">
        <f>ROUND(E37*P37,2)</f>
        <v>0</v>
      </c>
      <c r="R37" s="166"/>
      <c r="S37" s="166" t="s">
        <v>132</v>
      </c>
      <c r="T37" s="167" t="s">
        <v>132</v>
      </c>
      <c r="U37" s="152">
        <v>0.06</v>
      </c>
      <c r="V37" s="152">
        <f>ROUND(E37*U37,2)</f>
        <v>22.57</v>
      </c>
      <c r="W37" s="152"/>
      <c r="X37" s="152" t="s">
        <v>133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134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">
      <c r="A38" s="150"/>
      <c r="B38" s="151"/>
      <c r="C38" s="178" t="s">
        <v>198</v>
      </c>
      <c r="D38" s="153"/>
      <c r="E38" s="154">
        <v>376.16</v>
      </c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47"/>
      <c r="Z38" s="147"/>
      <c r="AA38" s="147"/>
      <c r="AB38" s="147"/>
      <c r="AC38" s="147"/>
      <c r="AD38" s="147"/>
      <c r="AE38" s="147"/>
      <c r="AF38" s="147"/>
      <c r="AG38" s="147" t="s">
        <v>139</v>
      </c>
      <c r="AH38" s="147">
        <v>0</v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 x14ac:dyDescent="0.2">
      <c r="A39" s="168">
        <v>22</v>
      </c>
      <c r="B39" s="169" t="s">
        <v>199</v>
      </c>
      <c r="C39" s="176" t="s">
        <v>200</v>
      </c>
      <c r="D39" s="170" t="s">
        <v>178</v>
      </c>
      <c r="E39" s="171">
        <v>39</v>
      </c>
      <c r="F39" s="172"/>
      <c r="G39" s="172">
        <f>ROUND(E39*F39,2)</f>
        <v>0</v>
      </c>
      <c r="H39" s="172">
        <v>0</v>
      </c>
      <c r="I39" s="172">
        <f>ROUND(E39*H39,2)</f>
        <v>0</v>
      </c>
      <c r="J39" s="172">
        <v>399.5</v>
      </c>
      <c r="K39" s="172">
        <f>ROUND(E39*J39,2)</f>
        <v>15580.5</v>
      </c>
      <c r="L39" s="172">
        <v>21</v>
      </c>
      <c r="M39" s="172">
        <f>G39*(1+L39/100)</f>
        <v>0</v>
      </c>
      <c r="N39" s="172">
        <v>0</v>
      </c>
      <c r="O39" s="172">
        <f>ROUND(E39*N39,2)</f>
        <v>0</v>
      </c>
      <c r="P39" s="172">
        <v>0</v>
      </c>
      <c r="Q39" s="172">
        <f>ROUND(E39*P39,2)</f>
        <v>0</v>
      </c>
      <c r="R39" s="172"/>
      <c r="S39" s="172" t="s">
        <v>132</v>
      </c>
      <c r="T39" s="173" t="s">
        <v>132</v>
      </c>
      <c r="U39" s="152">
        <v>0.30299999999999999</v>
      </c>
      <c r="V39" s="152">
        <f>ROUND(E39*U39,2)</f>
        <v>11.82</v>
      </c>
      <c r="W39" s="152"/>
      <c r="X39" s="152" t="s">
        <v>133</v>
      </c>
      <c r="Y39" s="147"/>
      <c r="Z39" s="147"/>
      <c r="AA39" s="147"/>
      <c r="AB39" s="147"/>
      <c r="AC39" s="147"/>
      <c r="AD39" s="147"/>
      <c r="AE39" s="147"/>
      <c r="AF39" s="147"/>
      <c r="AG39" s="147" t="s">
        <v>134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">
      <c r="A40" s="168">
        <v>23</v>
      </c>
      <c r="B40" s="169" t="s">
        <v>201</v>
      </c>
      <c r="C40" s="176" t="s">
        <v>202</v>
      </c>
      <c r="D40" s="170" t="s">
        <v>142</v>
      </c>
      <c r="E40" s="171">
        <v>330</v>
      </c>
      <c r="F40" s="172"/>
      <c r="G40" s="172">
        <f>ROUND(E40*F40,2)</f>
        <v>0</v>
      </c>
      <c r="H40" s="172">
        <v>0</v>
      </c>
      <c r="I40" s="172">
        <f>ROUND(E40*H40,2)</f>
        <v>0</v>
      </c>
      <c r="J40" s="172">
        <v>105.5</v>
      </c>
      <c r="K40" s="172">
        <f>ROUND(E40*J40,2)</f>
        <v>34815</v>
      </c>
      <c r="L40" s="172">
        <v>21</v>
      </c>
      <c r="M40" s="172">
        <f>G40*(1+L40/100)</f>
        <v>0</v>
      </c>
      <c r="N40" s="172">
        <v>0</v>
      </c>
      <c r="O40" s="172">
        <f>ROUND(E40*N40,2)</f>
        <v>0</v>
      </c>
      <c r="P40" s="172">
        <v>0</v>
      </c>
      <c r="Q40" s="172">
        <f>ROUND(E40*P40,2)</f>
        <v>0</v>
      </c>
      <c r="R40" s="172"/>
      <c r="S40" s="172" t="s">
        <v>132</v>
      </c>
      <c r="T40" s="173" t="s">
        <v>132</v>
      </c>
      <c r="U40" s="152">
        <v>1.0999999999999999E-2</v>
      </c>
      <c r="V40" s="152">
        <f>ROUND(E40*U40,2)</f>
        <v>3.63</v>
      </c>
      <c r="W40" s="152"/>
      <c r="X40" s="152" t="s">
        <v>133</v>
      </c>
      <c r="Y40" s="147"/>
      <c r="Z40" s="147"/>
      <c r="AA40" s="147"/>
      <c r="AB40" s="147"/>
      <c r="AC40" s="147"/>
      <c r="AD40" s="147"/>
      <c r="AE40" s="147"/>
      <c r="AF40" s="147"/>
      <c r="AG40" s="147" t="s">
        <v>134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">
      <c r="A41" s="168">
        <v>24</v>
      </c>
      <c r="B41" s="169" t="s">
        <v>203</v>
      </c>
      <c r="C41" s="176" t="s">
        <v>204</v>
      </c>
      <c r="D41" s="170" t="s">
        <v>142</v>
      </c>
      <c r="E41" s="171">
        <v>400</v>
      </c>
      <c r="F41" s="172"/>
      <c r="G41" s="172">
        <f>ROUND(E41*F41,2)</f>
        <v>0</v>
      </c>
      <c r="H41" s="172">
        <v>0</v>
      </c>
      <c r="I41" s="172">
        <f>ROUND(E41*H41,2)</f>
        <v>0</v>
      </c>
      <c r="J41" s="172">
        <v>91.3</v>
      </c>
      <c r="K41" s="172">
        <f>ROUND(E41*J41,2)</f>
        <v>36520</v>
      </c>
      <c r="L41" s="172">
        <v>21</v>
      </c>
      <c r="M41" s="172">
        <f>G41*(1+L41/100)</f>
        <v>0</v>
      </c>
      <c r="N41" s="172">
        <v>0</v>
      </c>
      <c r="O41" s="172">
        <f>ROUND(E41*N41,2)</f>
        <v>0</v>
      </c>
      <c r="P41" s="172">
        <v>0</v>
      </c>
      <c r="Q41" s="172">
        <f>ROUND(E41*P41,2)</f>
        <v>0</v>
      </c>
      <c r="R41" s="172"/>
      <c r="S41" s="172" t="s">
        <v>132</v>
      </c>
      <c r="T41" s="173" t="s">
        <v>132</v>
      </c>
      <c r="U41" s="152">
        <v>7.4999999999999997E-2</v>
      </c>
      <c r="V41" s="152">
        <f>ROUND(E41*U41,2)</f>
        <v>30</v>
      </c>
      <c r="W41" s="152"/>
      <c r="X41" s="152" t="s">
        <v>133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134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">
      <c r="A42" s="168">
        <v>25</v>
      </c>
      <c r="B42" s="169" t="s">
        <v>205</v>
      </c>
      <c r="C42" s="176" t="s">
        <v>206</v>
      </c>
      <c r="D42" s="170" t="s">
        <v>142</v>
      </c>
      <c r="E42" s="171">
        <v>400</v>
      </c>
      <c r="F42" s="172"/>
      <c r="G42" s="172">
        <f>ROUND(E42*F42,2)</f>
        <v>0</v>
      </c>
      <c r="H42" s="172">
        <v>0</v>
      </c>
      <c r="I42" s="172">
        <f>ROUND(E42*H42,2)</f>
        <v>0</v>
      </c>
      <c r="J42" s="172">
        <v>84</v>
      </c>
      <c r="K42" s="172">
        <f>ROUND(E42*J42,2)</f>
        <v>33600</v>
      </c>
      <c r="L42" s="172">
        <v>21</v>
      </c>
      <c r="M42" s="172">
        <f>G42*(1+L42/100)</f>
        <v>0</v>
      </c>
      <c r="N42" s="172">
        <v>0</v>
      </c>
      <c r="O42" s="172">
        <f>ROUND(E42*N42,2)</f>
        <v>0</v>
      </c>
      <c r="P42" s="172">
        <v>0</v>
      </c>
      <c r="Q42" s="172">
        <f>ROUND(E42*P42,2)</f>
        <v>0</v>
      </c>
      <c r="R42" s="172"/>
      <c r="S42" s="172" t="s">
        <v>132</v>
      </c>
      <c r="T42" s="173" t="s">
        <v>132</v>
      </c>
      <c r="U42" s="152">
        <v>6.2E-2</v>
      </c>
      <c r="V42" s="152">
        <f>ROUND(E42*U42,2)</f>
        <v>24.8</v>
      </c>
      <c r="W42" s="152"/>
      <c r="X42" s="152" t="s">
        <v>133</v>
      </c>
      <c r="Y42" s="147"/>
      <c r="Z42" s="147"/>
      <c r="AA42" s="147"/>
      <c r="AB42" s="147"/>
      <c r="AC42" s="147"/>
      <c r="AD42" s="147"/>
      <c r="AE42" s="147"/>
      <c r="AF42" s="147"/>
      <c r="AG42" s="147" t="s">
        <v>134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">
      <c r="A43" s="168">
        <v>26</v>
      </c>
      <c r="B43" s="169" t="s">
        <v>207</v>
      </c>
      <c r="C43" s="176" t="s">
        <v>208</v>
      </c>
      <c r="D43" s="170" t="s">
        <v>166</v>
      </c>
      <c r="E43" s="171">
        <v>550</v>
      </c>
      <c r="F43" s="172"/>
      <c r="G43" s="172">
        <f>ROUND(E43*F43,2)</f>
        <v>0</v>
      </c>
      <c r="H43" s="172">
        <v>0</v>
      </c>
      <c r="I43" s="172">
        <f>ROUND(E43*H43,2)</f>
        <v>0</v>
      </c>
      <c r="J43" s="172">
        <v>28.7</v>
      </c>
      <c r="K43" s="172">
        <f>ROUND(E43*J43,2)</f>
        <v>15785</v>
      </c>
      <c r="L43" s="172">
        <v>21</v>
      </c>
      <c r="M43" s="172">
        <f>G43*(1+L43/100)</f>
        <v>0</v>
      </c>
      <c r="N43" s="172">
        <v>0</v>
      </c>
      <c r="O43" s="172">
        <f>ROUND(E43*N43,2)</f>
        <v>0</v>
      </c>
      <c r="P43" s="172">
        <v>0</v>
      </c>
      <c r="Q43" s="172">
        <f>ROUND(E43*P43,2)</f>
        <v>0</v>
      </c>
      <c r="R43" s="172"/>
      <c r="S43" s="172" t="s">
        <v>132</v>
      </c>
      <c r="T43" s="173" t="s">
        <v>132</v>
      </c>
      <c r="U43" s="152">
        <v>1.2E-2</v>
      </c>
      <c r="V43" s="152">
        <f>ROUND(E43*U43,2)</f>
        <v>6.6</v>
      </c>
      <c r="W43" s="152"/>
      <c r="X43" s="152" t="s">
        <v>133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134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x14ac:dyDescent="0.2">
      <c r="A44" s="156" t="s">
        <v>127</v>
      </c>
      <c r="B44" s="157" t="s">
        <v>83</v>
      </c>
      <c r="C44" s="175" t="s">
        <v>84</v>
      </c>
      <c r="D44" s="158"/>
      <c r="E44" s="159"/>
      <c r="F44" s="160"/>
      <c r="G44" s="160">
        <f>SUMIF(AG45:AG45,"&lt;&gt;NOR",G45:G45)</f>
        <v>0</v>
      </c>
      <c r="H44" s="160"/>
      <c r="I44" s="160">
        <f>SUM(I45:I45)</f>
        <v>18735.73</v>
      </c>
      <c r="J44" s="160"/>
      <c r="K44" s="160">
        <f>SUM(K45:K45)</f>
        <v>19675.37</v>
      </c>
      <c r="L44" s="160"/>
      <c r="M44" s="160">
        <f>SUM(M45:M45)</f>
        <v>0</v>
      </c>
      <c r="N44" s="160"/>
      <c r="O44" s="160">
        <f>SUM(O45:O45)</f>
        <v>18.2</v>
      </c>
      <c r="P44" s="160"/>
      <c r="Q44" s="160">
        <f>SUM(Q45:Q45)</f>
        <v>0</v>
      </c>
      <c r="R44" s="160"/>
      <c r="S44" s="160"/>
      <c r="T44" s="161"/>
      <c r="U44" s="155"/>
      <c r="V44" s="155">
        <f>SUM(V45:V45)</f>
        <v>45.64</v>
      </c>
      <c r="W44" s="155"/>
      <c r="X44" s="155"/>
      <c r="Y44" s="147"/>
      <c r="AG44" t="s">
        <v>128</v>
      </c>
    </row>
    <row r="45" spans="1:60" ht="22.5" outlineLevel="1" x14ac:dyDescent="0.2">
      <c r="A45" s="168">
        <v>44</v>
      </c>
      <c r="B45" s="169" t="s">
        <v>259</v>
      </c>
      <c r="C45" s="176" t="s">
        <v>260</v>
      </c>
      <c r="D45" s="170" t="s">
        <v>166</v>
      </c>
      <c r="E45" s="171">
        <v>17.420000000000002</v>
      </c>
      <c r="F45" s="172"/>
      <c r="G45" s="172">
        <f>ROUND(E45*F45,2)</f>
        <v>0</v>
      </c>
      <c r="H45" s="172">
        <v>1075.53</v>
      </c>
      <c r="I45" s="172">
        <f>ROUND(E45*H45,2)</f>
        <v>18735.73</v>
      </c>
      <c r="J45" s="172">
        <v>1129.47</v>
      </c>
      <c r="K45" s="172">
        <f>ROUND(E45*J45,2)</f>
        <v>19675.37</v>
      </c>
      <c r="L45" s="172">
        <v>21</v>
      </c>
      <c r="M45" s="172">
        <f>G45*(1+L45/100)</f>
        <v>0</v>
      </c>
      <c r="N45" s="172">
        <v>1.0445500000000001</v>
      </c>
      <c r="O45" s="172">
        <f>ROUND(E45*N45,2)</f>
        <v>18.2</v>
      </c>
      <c r="P45" s="172">
        <v>0</v>
      </c>
      <c r="Q45" s="172">
        <f>ROUND(E45*P45,2)</f>
        <v>0</v>
      </c>
      <c r="R45" s="172"/>
      <c r="S45" s="172" t="s">
        <v>132</v>
      </c>
      <c r="T45" s="173" t="s">
        <v>132</v>
      </c>
      <c r="U45" s="152">
        <v>2.62</v>
      </c>
      <c r="V45" s="152">
        <f>ROUND(E45*U45,2)</f>
        <v>45.64</v>
      </c>
      <c r="W45" s="152"/>
      <c r="X45" s="152" t="s">
        <v>133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134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x14ac:dyDescent="0.2">
      <c r="A46" s="156" t="s">
        <v>127</v>
      </c>
      <c r="B46" s="157" t="s">
        <v>89</v>
      </c>
      <c r="C46" s="175" t="s">
        <v>90</v>
      </c>
      <c r="D46" s="158"/>
      <c r="E46" s="159"/>
      <c r="F46" s="160"/>
      <c r="G46" s="160">
        <f>SUMIF(AG47:AG47,"&lt;&gt;NOR",G47:G47)</f>
        <v>0</v>
      </c>
      <c r="H46" s="160"/>
      <c r="I46" s="160">
        <f>SUM(I47:I47)</f>
        <v>3087.74</v>
      </c>
      <c r="J46" s="160"/>
      <c r="K46" s="160">
        <f>SUM(K47:K47)</f>
        <v>0</v>
      </c>
      <c r="L46" s="160"/>
      <c r="M46" s="160">
        <f>SUM(M47:M47)</f>
        <v>0</v>
      </c>
      <c r="N46" s="160"/>
      <c r="O46" s="160">
        <f>SUM(O47:O47)</f>
        <v>0</v>
      </c>
      <c r="P46" s="160"/>
      <c r="Q46" s="160">
        <f>SUM(Q47:Q47)</f>
        <v>0</v>
      </c>
      <c r="R46" s="160"/>
      <c r="S46" s="160"/>
      <c r="T46" s="161"/>
      <c r="U46" s="155"/>
      <c r="V46" s="155">
        <f>SUM(V47:V47)</f>
        <v>0</v>
      </c>
      <c r="W46" s="155"/>
      <c r="X46" s="155"/>
      <c r="Y46" s="147"/>
      <c r="AG46" t="s">
        <v>128</v>
      </c>
    </row>
    <row r="47" spans="1:60" outlineLevel="1" x14ac:dyDescent="0.2">
      <c r="A47" s="168">
        <v>49</v>
      </c>
      <c r="B47" s="169" t="s">
        <v>235</v>
      </c>
      <c r="C47" s="176" t="s">
        <v>272</v>
      </c>
      <c r="D47" s="170" t="s">
        <v>273</v>
      </c>
      <c r="E47" s="171">
        <v>44.88</v>
      </c>
      <c r="F47" s="172"/>
      <c r="G47" s="172">
        <f>ROUND(E47*F47,2)</f>
        <v>0</v>
      </c>
      <c r="H47" s="172">
        <v>68.8</v>
      </c>
      <c r="I47" s="172">
        <f>ROUND(E47*H47,2)</f>
        <v>3087.74</v>
      </c>
      <c r="J47" s="172">
        <v>0</v>
      </c>
      <c r="K47" s="172">
        <f>ROUND(E47*J47,2)</f>
        <v>0</v>
      </c>
      <c r="L47" s="172">
        <v>21</v>
      </c>
      <c r="M47" s="172">
        <f>G47*(1+L47/100)</f>
        <v>0</v>
      </c>
      <c r="N47" s="172">
        <v>0</v>
      </c>
      <c r="O47" s="172">
        <f>ROUND(E47*N47,2)</f>
        <v>0</v>
      </c>
      <c r="P47" s="172">
        <v>0</v>
      </c>
      <c r="Q47" s="172">
        <f>ROUND(E47*P47,2)</f>
        <v>0</v>
      </c>
      <c r="R47" s="172"/>
      <c r="S47" s="172" t="s">
        <v>229</v>
      </c>
      <c r="T47" s="173" t="s">
        <v>230</v>
      </c>
      <c r="U47" s="152">
        <v>0</v>
      </c>
      <c r="V47" s="152">
        <f>ROUND(E47*U47,2)</f>
        <v>0</v>
      </c>
      <c r="W47" s="152"/>
      <c r="X47" s="152" t="s">
        <v>237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238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x14ac:dyDescent="0.2">
      <c r="A48" s="156" t="s">
        <v>127</v>
      </c>
      <c r="B48" s="157" t="s">
        <v>79</v>
      </c>
      <c r="C48" s="175" t="s">
        <v>80</v>
      </c>
      <c r="D48" s="158"/>
      <c r="E48" s="159"/>
      <c r="F48" s="160"/>
      <c r="G48" s="160">
        <f>SUMIF(AG49:AG51,"&lt;&gt;NOR",G49:G51)</f>
        <v>0</v>
      </c>
      <c r="H48" s="160"/>
      <c r="I48" s="160">
        <f>SUM(I49:I51)</f>
        <v>7123.93</v>
      </c>
      <c r="J48" s="160"/>
      <c r="K48" s="160">
        <f>SUM(K49:K51)</f>
        <v>4633.4699999999993</v>
      </c>
      <c r="L48" s="160"/>
      <c r="M48" s="160">
        <f>SUM(M49:M51)</f>
        <v>0</v>
      </c>
      <c r="N48" s="160"/>
      <c r="O48" s="160">
        <f>SUM(O49:O51)</f>
        <v>4.12</v>
      </c>
      <c r="P48" s="160"/>
      <c r="Q48" s="160">
        <f>SUM(Q49:Q51)</f>
        <v>0</v>
      </c>
      <c r="R48" s="160"/>
      <c r="S48" s="160"/>
      <c r="T48" s="161"/>
      <c r="U48" s="155"/>
      <c r="V48" s="155">
        <f>SUM(V49:V51)</f>
        <v>9.9499999999999993</v>
      </c>
      <c r="W48" s="155"/>
      <c r="X48" s="155"/>
      <c r="Y48" s="147"/>
      <c r="AG48" t="s">
        <v>128</v>
      </c>
    </row>
    <row r="49" spans="1:60" ht="22.5" outlineLevel="1" x14ac:dyDescent="0.2">
      <c r="A49" s="162">
        <v>70</v>
      </c>
      <c r="B49" s="163" t="s">
        <v>246</v>
      </c>
      <c r="C49" s="177" t="s">
        <v>247</v>
      </c>
      <c r="D49" s="164" t="s">
        <v>142</v>
      </c>
      <c r="E49" s="165">
        <v>1.56</v>
      </c>
      <c r="F49" s="166"/>
      <c r="G49" s="166">
        <f>ROUND(E49*F49,2)</f>
        <v>0</v>
      </c>
      <c r="H49" s="166">
        <v>3187.44</v>
      </c>
      <c r="I49" s="166">
        <f>ROUND(E49*H49,2)</f>
        <v>4972.41</v>
      </c>
      <c r="J49" s="166">
        <v>277.56</v>
      </c>
      <c r="K49" s="166">
        <f>ROUND(E49*J49,2)</f>
        <v>432.99</v>
      </c>
      <c r="L49" s="166">
        <v>21</v>
      </c>
      <c r="M49" s="166">
        <f>G49*(1+L49/100)</f>
        <v>0</v>
      </c>
      <c r="N49" s="166">
        <v>2.5249999999999999</v>
      </c>
      <c r="O49" s="166">
        <f>ROUND(E49*N49,2)</f>
        <v>3.94</v>
      </c>
      <c r="P49" s="166">
        <v>0</v>
      </c>
      <c r="Q49" s="166">
        <f>ROUND(E49*P49,2)</f>
        <v>0</v>
      </c>
      <c r="R49" s="166"/>
      <c r="S49" s="166" t="s">
        <v>132</v>
      </c>
      <c r="T49" s="167" t="s">
        <v>132</v>
      </c>
      <c r="U49" s="152">
        <v>0.48</v>
      </c>
      <c r="V49" s="152">
        <f>ROUND(E49*U49,2)</f>
        <v>0.75</v>
      </c>
      <c r="W49" s="152"/>
      <c r="X49" s="152" t="s">
        <v>133</v>
      </c>
      <c r="Y49" s="147"/>
      <c r="Z49" s="147"/>
      <c r="AA49" s="147"/>
      <c r="AB49" s="147"/>
      <c r="AC49" s="147"/>
      <c r="AD49" s="147"/>
      <c r="AE49" s="147"/>
      <c r="AF49" s="147"/>
      <c r="AG49" s="147" t="s">
        <v>266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 x14ac:dyDescent="0.2">
      <c r="A50" s="150"/>
      <c r="B50" s="151"/>
      <c r="C50" s="270" t="s">
        <v>315</v>
      </c>
      <c r="D50" s="271"/>
      <c r="E50" s="271"/>
      <c r="F50" s="271"/>
      <c r="G50" s="271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47"/>
      <c r="Z50" s="147"/>
      <c r="AA50" s="147"/>
      <c r="AB50" s="147"/>
      <c r="AC50" s="147"/>
      <c r="AD50" s="147"/>
      <c r="AE50" s="147"/>
      <c r="AF50" s="147"/>
      <c r="AG50" s="147" t="s">
        <v>162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 x14ac:dyDescent="0.2">
      <c r="A51" s="168">
        <v>71</v>
      </c>
      <c r="B51" s="169" t="s">
        <v>316</v>
      </c>
      <c r="C51" s="176" t="s">
        <v>317</v>
      </c>
      <c r="D51" s="170" t="s">
        <v>166</v>
      </c>
      <c r="E51" s="171">
        <v>16</v>
      </c>
      <c r="F51" s="172"/>
      <c r="G51" s="172">
        <f>ROUND(E51*F51,2)</f>
        <v>0</v>
      </c>
      <c r="H51" s="172">
        <v>134.47</v>
      </c>
      <c r="I51" s="172">
        <f>ROUND(E51*H51,2)</f>
        <v>2151.52</v>
      </c>
      <c r="J51" s="172">
        <v>262.52999999999997</v>
      </c>
      <c r="K51" s="172">
        <f>ROUND(E51*J51,2)</f>
        <v>4200.4799999999996</v>
      </c>
      <c r="L51" s="172">
        <v>21</v>
      </c>
      <c r="M51" s="172">
        <f>G51*(1+L51/100)</f>
        <v>0</v>
      </c>
      <c r="N51" s="172">
        <v>1.106E-2</v>
      </c>
      <c r="O51" s="172">
        <f>ROUND(E51*N51,2)</f>
        <v>0.18</v>
      </c>
      <c r="P51" s="172">
        <v>0</v>
      </c>
      <c r="Q51" s="172">
        <f>ROUND(E51*P51,2)</f>
        <v>0</v>
      </c>
      <c r="R51" s="172"/>
      <c r="S51" s="172" t="s">
        <v>132</v>
      </c>
      <c r="T51" s="173" t="s">
        <v>132</v>
      </c>
      <c r="U51" s="152">
        <v>0.57499999999999996</v>
      </c>
      <c r="V51" s="152">
        <f>ROUND(E51*U51,2)</f>
        <v>9.1999999999999993</v>
      </c>
      <c r="W51" s="152"/>
      <c r="X51" s="152" t="s">
        <v>133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134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x14ac:dyDescent="0.2">
      <c r="A52" s="156" t="s">
        <v>127</v>
      </c>
      <c r="B52" s="157" t="s">
        <v>83</v>
      </c>
      <c r="C52" s="175" t="s">
        <v>84</v>
      </c>
      <c r="D52" s="158"/>
      <c r="E52" s="159"/>
      <c r="F52" s="160"/>
      <c r="G52" s="160">
        <f>SUMIF(AG53:AG57,"&lt;&gt;NOR",G53:G57)</f>
        <v>0</v>
      </c>
      <c r="H52" s="160"/>
      <c r="I52" s="160">
        <f>SUM(I53:I57)</f>
        <v>37967.81</v>
      </c>
      <c r="J52" s="160"/>
      <c r="K52" s="160">
        <f>SUM(K53:K57)</f>
        <v>77842.029999999984</v>
      </c>
      <c r="L52" s="160"/>
      <c r="M52" s="160">
        <f>SUM(M53:M57)</f>
        <v>0</v>
      </c>
      <c r="N52" s="160"/>
      <c r="O52" s="160">
        <f>SUM(O53:O57)</f>
        <v>85.85</v>
      </c>
      <c r="P52" s="160"/>
      <c r="Q52" s="160">
        <f>SUM(Q53:Q57)</f>
        <v>0</v>
      </c>
      <c r="R52" s="160"/>
      <c r="S52" s="160"/>
      <c r="T52" s="161"/>
      <c r="U52" s="155"/>
      <c r="V52" s="155">
        <f>SUM(V53:V57)</f>
        <v>187.60000000000002</v>
      </c>
      <c r="W52" s="155"/>
      <c r="X52" s="155"/>
      <c r="Y52" s="147"/>
      <c r="AG52" t="s">
        <v>128</v>
      </c>
    </row>
    <row r="53" spans="1:60" outlineLevel="1" x14ac:dyDescent="0.2">
      <c r="A53" s="162">
        <v>72</v>
      </c>
      <c r="B53" s="163" t="s">
        <v>318</v>
      </c>
      <c r="C53" s="177" t="s">
        <v>319</v>
      </c>
      <c r="D53" s="164" t="s">
        <v>166</v>
      </c>
      <c r="E53" s="165">
        <v>19.231999999999999</v>
      </c>
      <c r="F53" s="166"/>
      <c r="G53" s="166">
        <f>ROUND(E53*F53,2)</f>
        <v>0</v>
      </c>
      <c r="H53" s="166">
        <v>122.18</v>
      </c>
      <c r="I53" s="166">
        <f>ROUND(E53*H53,2)</f>
        <v>2349.77</v>
      </c>
      <c r="J53" s="166">
        <v>549.82000000000005</v>
      </c>
      <c r="K53" s="166">
        <f>ROUND(E53*J53,2)</f>
        <v>10574.14</v>
      </c>
      <c r="L53" s="166">
        <v>21</v>
      </c>
      <c r="M53" s="166">
        <f>G53*(1+L53/100)</f>
        <v>0</v>
      </c>
      <c r="N53" s="166">
        <v>0.4</v>
      </c>
      <c r="O53" s="166">
        <f>ROUND(E53*N53,2)</f>
        <v>7.69</v>
      </c>
      <c r="P53" s="166">
        <v>0</v>
      </c>
      <c r="Q53" s="166">
        <f>ROUND(E53*P53,2)</f>
        <v>0</v>
      </c>
      <c r="R53" s="166"/>
      <c r="S53" s="166" t="s">
        <v>132</v>
      </c>
      <c r="T53" s="167" t="s">
        <v>132</v>
      </c>
      <c r="U53" s="152">
        <v>1.48</v>
      </c>
      <c r="V53" s="152">
        <f>ROUND(E53*U53,2)</f>
        <v>28.46</v>
      </c>
      <c r="W53" s="152"/>
      <c r="X53" s="152" t="s">
        <v>133</v>
      </c>
      <c r="Y53" s="147"/>
      <c r="Z53" s="147"/>
      <c r="AA53" s="147"/>
      <c r="AB53" s="147"/>
      <c r="AC53" s="147"/>
      <c r="AD53" s="147"/>
      <c r="AE53" s="147"/>
      <c r="AF53" s="147"/>
      <c r="AG53" s="147" t="s">
        <v>134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 x14ac:dyDescent="0.2">
      <c r="A54" s="150"/>
      <c r="B54" s="151"/>
      <c r="C54" s="178" t="s">
        <v>320</v>
      </c>
      <c r="D54" s="153"/>
      <c r="E54" s="154">
        <v>19.231999999999999</v>
      </c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47"/>
      <c r="Z54" s="147"/>
      <c r="AA54" s="147"/>
      <c r="AB54" s="147"/>
      <c r="AC54" s="147"/>
      <c r="AD54" s="147"/>
      <c r="AE54" s="147"/>
      <c r="AF54" s="147"/>
      <c r="AG54" s="147" t="s">
        <v>139</v>
      </c>
      <c r="AH54" s="147">
        <v>0</v>
      </c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 x14ac:dyDescent="0.2">
      <c r="A55" s="162">
        <v>73</v>
      </c>
      <c r="B55" s="163" t="s">
        <v>321</v>
      </c>
      <c r="C55" s="177" t="s">
        <v>322</v>
      </c>
      <c r="D55" s="164" t="s">
        <v>142</v>
      </c>
      <c r="E55" s="165">
        <v>38.43</v>
      </c>
      <c r="F55" s="166"/>
      <c r="G55" s="166">
        <f>ROUND(E55*F55,2)</f>
        <v>0</v>
      </c>
      <c r="H55" s="166">
        <v>755.83</v>
      </c>
      <c r="I55" s="166">
        <f>ROUND(E55*H55,2)</f>
        <v>29046.55</v>
      </c>
      <c r="J55" s="166">
        <v>1599.17</v>
      </c>
      <c r="K55" s="166">
        <f>ROUND(E55*J55,2)</f>
        <v>61456.1</v>
      </c>
      <c r="L55" s="166">
        <v>21</v>
      </c>
      <c r="M55" s="166">
        <f>G55*(1+L55/100)</f>
        <v>0</v>
      </c>
      <c r="N55" s="166">
        <v>1.8480000000000001</v>
      </c>
      <c r="O55" s="166">
        <f>ROUND(E55*N55,2)</f>
        <v>71.02</v>
      </c>
      <c r="P55" s="166">
        <v>0</v>
      </c>
      <c r="Q55" s="166">
        <f>ROUND(E55*P55,2)</f>
        <v>0</v>
      </c>
      <c r="R55" s="166"/>
      <c r="S55" s="166" t="s">
        <v>132</v>
      </c>
      <c r="T55" s="167" t="s">
        <v>132</v>
      </c>
      <c r="U55" s="152">
        <v>3.79</v>
      </c>
      <c r="V55" s="152">
        <f>ROUND(E55*U55,2)</f>
        <v>145.65</v>
      </c>
      <c r="W55" s="152"/>
      <c r="X55" s="152" t="s">
        <v>133</v>
      </c>
      <c r="Y55" s="147"/>
      <c r="Z55" s="147"/>
      <c r="AA55" s="147"/>
      <c r="AB55" s="147"/>
      <c r="AC55" s="147"/>
      <c r="AD55" s="147"/>
      <c r="AE55" s="147"/>
      <c r="AF55" s="147"/>
      <c r="AG55" s="147" t="s">
        <v>134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">
      <c r="A56" s="150"/>
      <c r="B56" s="151"/>
      <c r="C56" s="178" t="s">
        <v>323</v>
      </c>
      <c r="D56" s="153"/>
      <c r="E56" s="154">
        <v>38.43</v>
      </c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47"/>
      <c r="Z56" s="147"/>
      <c r="AA56" s="147"/>
      <c r="AB56" s="147"/>
      <c r="AC56" s="147"/>
      <c r="AD56" s="147"/>
      <c r="AE56" s="147"/>
      <c r="AF56" s="147"/>
      <c r="AG56" s="147" t="s">
        <v>139</v>
      </c>
      <c r="AH56" s="147">
        <v>0</v>
      </c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 x14ac:dyDescent="0.2">
      <c r="A57" s="168">
        <v>74</v>
      </c>
      <c r="B57" s="169" t="s">
        <v>324</v>
      </c>
      <c r="C57" s="176" t="s">
        <v>325</v>
      </c>
      <c r="D57" s="170" t="s">
        <v>166</v>
      </c>
      <c r="E57" s="171">
        <v>11.76</v>
      </c>
      <c r="F57" s="172"/>
      <c r="G57" s="172">
        <f>ROUND(E57*F57,2)</f>
        <v>0</v>
      </c>
      <c r="H57" s="172">
        <v>558.79999999999995</v>
      </c>
      <c r="I57" s="172">
        <f>ROUND(E57*H57,2)</f>
        <v>6571.49</v>
      </c>
      <c r="J57" s="172">
        <v>494.2</v>
      </c>
      <c r="K57" s="172">
        <f>ROUND(E57*J57,2)</f>
        <v>5811.79</v>
      </c>
      <c r="L57" s="172">
        <v>21</v>
      </c>
      <c r="M57" s="172">
        <f>G57*(1+L57/100)</f>
        <v>0</v>
      </c>
      <c r="N57" s="172">
        <v>0.60680000000000001</v>
      </c>
      <c r="O57" s="172">
        <f>ROUND(E57*N57,2)</f>
        <v>7.14</v>
      </c>
      <c r="P57" s="172">
        <v>0</v>
      </c>
      <c r="Q57" s="172">
        <f>ROUND(E57*P57,2)</f>
        <v>0</v>
      </c>
      <c r="R57" s="172"/>
      <c r="S57" s="172" t="s">
        <v>132</v>
      </c>
      <c r="T57" s="173" t="s">
        <v>132</v>
      </c>
      <c r="U57" s="152">
        <v>1.147</v>
      </c>
      <c r="V57" s="152">
        <f>ROUND(E57*U57,2)</f>
        <v>13.49</v>
      </c>
      <c r="W57" s="152"/>
      <c r="X57" s="152" t="s">
        <v>133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134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x14ac:dyDescent="0.2">
      <c r="A58" s="156" t="s">
        <v>127</v>
      </c>
      <c r="B58" s="157" t="s">
        <v>75</v>
      </c>
      <c r="C58" s="175" t="s">
        <v>76</v>
      </c>
      <c r="D58" s="158"/>
      <c r="E58" s="159"/>
      <c r="F58" s="160"/>
      <c r="G58" s="160">
        <f>SUMIF(AG59:AG66,"&lt;&gt;NOR",G59:G66)</f>
        <v>0</v>
      </c>
      <c r="H58" s="160"/>
      <c r="I58" s="160">
        <f>SUM(I59:I66)</f>
        <v>0</v>
      </c>
      <c r="J58" s="160"/>
      <c r="K58" s="160">
        <f>SUM(K59:K66)</f>
        <v>4232.2299999999996</v>
      </c>
      <c r="L58" s="160"/>
      <c r="M58" s="160">
        <f>SUM(M59:M66)</f>
        <v>0</v>
      </c>
      <c r="N58" s="160"/>
      <c r="O58" s="160">
        <f>SUM(O59:O66)</f>
        <v>0</v>
      </c>
      <c r="P58" s="160"/>
      <c r="Q58" s="160">
        <f>SUM(Q59:Q66)</f>
        <v>0</v>
      </c>
      <c r="R58" s="160"/>
      <c r="S58" s="160"/>
      <c r="T58" s="161"/>
      <c r="U58" s="155"/>
      <c r="V58" s="155">
        <f>SUM(V59:V66)</f>
        <v>7.27</v>
      </c>
      <c r="W58" s="155"/>
      <c r="X58" s="155"/>
      <c r="Y58" s="147"/>
      <c r="AG58" t="s">
        <v>128</v>
      </c>
    </row>
    <row r="59" spans="1:60" ht="22.5" outlineLevel="1" x14ac:dyDescent="0.2">
      <c r="A59" s="162">
        <v>75</v>
      </c>
      <c r="B59" s="163" t="s">
        <v>326</v>
      </c>
      <c r="C59" s="177" t="s">
        <v>327</v>
      </c>
      <c r="D59" s="164" t="s">
        <v>142</v>
      </c>
      <c r="E59" s="165">
        <v>7.23</v>
      </c>
      <c r="F59" s="166"/>
      <c r="G59" s="166">
        <f>ROUND(E59*F59,2)</f>
        <v>0</v>
      </c>
      <c r="H59" s="166">
        <v>0</v>
      </c>
      <c r="I59" s="166">
        <f>ROUND(E59*H59,2)</f>
        <v>0</v>
      </c>
      <c r="J59" s="166">
        <v>247</v>
      </c>
      <c r="K59" s="166">
        <f>ROUND(E59*J59,2)</f>
        <v>1785.81</v>
      </c>
      <c r="L59" s="166">
        <v>21</v>
      </c>
      <c r="M59" s="166">
        <f>G59*(1+L59/100)</f>
        <v>0</v>
      </c>
      <c r="N59" s="166">
        <v>0</v>
      </c>
      <c r="O59" s="166">
        <f>ROUND(E59*N59,2)</f>
        <v>0</v>
      </c>
      <c r="P59" s="166">
        <v>0</v>
      </c>
      <c r="Q59" s="166">
        <f>ROUND(E59*P59,2)</f>
        <v>0</v>
      </c>
      <c r="R59" s="166"/>
      <c r="S59" s="166" t="s">
        <v>132</v>
      </c>
      <c r="T59" s="167" t="s">
        <v>132</v>
      </c>
      <c r="U59" s="152">
        <v>0.23</v>
      </c>
      <c r="V59" s="152">
        <f>ROUND(E59*U59,2)</f>
        <v>1.66</v>
      </c>
      <c r="W59" s="152"/>
      <c r="X59" s="152" t="s">
        <v>133</v>
      </c>
      <c r="Y59" s="147"/>
      <c r="Z59" s="147"/>
      <c r="AA59" s="147"/>
      <c r="AB59" s="147"/>
      <c r="AC59" s="147"/>
      <c r="AD59" s="147"/>
      <c r="AE59" s="147"/>
      <c r="AF59" s="147"/>
      <c r="AG59" s="147" t="s">
        <v>134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 x14ac:dyDescent="0.2">
      <c r="A60" s="150"/>
      <c r="B60" s="151"/>
      <c r="C60" s="178" t="s">
        <v>328</v>
      </c>
      <c r="D60" s="153"/>
      <c r="E60" s="154">
        <v>7.23</v>
      </c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47"/>
      <c r="Z60" s="147"/>
      <c r="AA60" s="147"/>
      <c r="AB60" s="147"/>
      <c r="AC60" s="147"/>
      <c r="AD60" s="147"/>
      <c r="AE60" s="147"/>
      <c r="AF60" s="147"/>
      <c r="AG60" s="147" t="s">
        <v>139</v>
      </c>
      <c r="AH60" s="147">
        <v>0</v>
      </c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">
      <c r="A61" s="162">
        <v>76</v>
      </c>
      <c r="B61" s="163" t="s">
        <v>329</v>
      </c>
      <c r="C61" s="177" t="s">
        <v>330</v>
      </c>
      <c r="D61" s="164" t="s">
        <v>142</v>
      </c>
      <c r="E61" s="165">
        <v>7.23</v>
      </c>
      <c r="F61" s="166"/>
      <c r="G61" s="166">
        <f>ROUND(E61*F61,2)</f>
        <v>0</v>
      </c>
      <c r="H61" s="166">
        <v>0</v>
      </c>
      <c r="I61" s="166">
        <f>ROUND(E61*H61,2)</f>
        <v>0</v>
      </c>
      <c r="J61" s="166">
        <v>164.5</v>
      </c>
      <c r="K61" s="166">
        <f>ROUND(E61*J61,2)</f>
        <v>1189.3399999999999</v>
      </c>
      <c r="L61" s="166">
        <v>21</v>
      </c>
      <c r="M61" s="166">
        <f>G61*(1+L61/100)</f>
        <v>0</v>
      </c>
      <c r="N61" s="166">
        <v>0</v>
      </c>
      <c r="O61" s="166">
        <f>ROUND(E61*N61,2)</f>
        <v>0</v>
      </c>
      <c r="P61" s="166">
        <v>0</v>
      </c>
      <c r="Q61" s="166">
        <f>ROUND(E61*P61,2)</f>
        <v>0</v>
      </c>
      <c r="R61" s="166"/>
      <c r="S61" s="166" t="s">
        <v>132</v>
      </c>
      <c r="T61" s="167" t="s">
        <v>132</v>
      </c>
      <c r="U61" s="152">
        <v>0.39</v>
      </c>
      <c r="V61" s="152">
        <f>ROUND(E61*U61,2)</f>
        <v>2.82</v>
      </c>
      <c r="W61" s="152"/>
      <c r="X61" s="152" t="s">
        <v>133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134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 x14ac:dyDescent="0.2">
      <c r="A62" s="150"/>
      <c r="B62" s="151"/>
      <c r="C62" s="178" t="s">
        <v>328</v>
      </c>
      <c r="D62" s="153"/>
      <c r="E62" s="154">
        <v>7.23</v>
      </c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47"/>
      <c r="Z62" s="147"/>
      <c r="AA62" s="147"/>
      <c r="AB62" s="147"/>
      <c r="AC62" s="147"/>
      <c r="AD62" s="147"/>
      <c r="AE62" s="147"/>
      <c r="AF62" s="147"/>
      <c r="AG62" s="147" t="s">
        <v>139</v>
      </c>
      <c r="AH62" s="147">
        <v>0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 x14ac:dyDescent="0.2">
      <c r="A63" s="168">
        <v>77</v>
      </c>
      <c r="B63" s="169" t="s">
        <v>331</v>
      </c>
      <c r="C63" s="176" t="s">
        <v>332</v>
      </c>
      <c r="D63" s="170" t="s">
        <v>142</v>
      </c>
      <c r="E63" s="171">
        <v>4.4000000000000004</v>
      </c>
      <c r="F63" s="172"/>
      <c r="G63" s="172">
        <f>ROUND(E63*F63,2)</f>
        <v>0</v>
      </c>
      <c r="H63" s="172">
        <v>0</v>
      </c>
      <c r="I63" s="172">
        <f>ROUND(E63*H63,2)</f>
        <v>0</v>
      </c>
      <c r="J63" s="172">
        <v>123.5</v>
      </c>
      <c r="K63" s="172">
        <f>ROUND(E63*J63,2)</f>
        <v>543.4</v>
      </c>
      <c r="L63" s="172">
        <v>21</v>
      </c>
      <c r="M63" s="172">
        <f>G63*(1+L63/100)</f>
        <v>0</v>
      </c>
      <c r="N63" s="172">
        <v>0</v>
      </c>
      <c r="O63" s="172">
        <f>ROUND(E63*N63,2)</f>
        <v>0</v>
      </c>
      <c r="P63" s="172">
        <v>0</v>
      </c>
      <c r="Q63" s="172">
        <f>ROUND(E63*P63,2)</f>
        <v>0</v>
      </c>
      <c r="R63" s="172"/>
      <c r="S63" s="172" t="s">
        <v>132</v>
      </c>
      <c r="T63" s="173" t="s">
        <v>132</v>
      </c>
      <c r="U63" s="152">
        <v>0.34499999999999997</v>
      </c>
      <c r="V63" s="152">
        <f>ROUND(E63*U63,2)</f>
        <v>1.52</v>
      </c>
      <c r="W63" s="152"/>
      <c r="X63" s="152" t="s">
        <v>133</v>
      </c>
      <c r="Y63" s="147"/>
      <c r="Z63" s="147"/>
      <c r="AA63" s="147"/>
      <c r="AB63" s="147"/>
      <c r="AC63" s="147"/>
      <c r="AD63" s="147"/>
      <c r="AE63" s="147"/>
      <c r="AF63" s="147"/>
      <c r="AG63" s="147" t="s">
        <v>134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 x14ac:dyDescent="0.2">
      <c r="A64" s="168">
        <v>78</v>
      </c>
      <c r="B64" s="169" t="s">
        <v>333</v>
      </c>
      <c r="C64" s="176" t="s">
        <v>334</v>
      </c>
      <c r="D64" s="170" t="s">
        <v>142</v>
      </c>
      <c r="E64" s="171">
        <v>4.4000000000000004</v>
      </c>
      <c r="F64" s="172"/>
      <c r="G64" s="172">
        <f>ROUND(E64*F64,2)</f>
        <v>0</v>
      </c>
      <c r="H64" s="172">
        <v>0</v>
      </c>
      <c r="I64" s="172">
        <f>ROUND(E64*H64,2)</f>
        <v>0</v>
      </c>
      <c r="J64" s="172">
        <v>41.2</v>
      </c>
      <c r="K64" s="172">
        <f>ROUND(E64*J64,2)</f>
        <v>181.28</v>
      </c>
      <c r="L64" s="172">
        <v>21</v>
      </c>
      <c r="M64" s="172">
        <f>G64*(1+L64/100)</f>
        <v>0</v>
      </c>
      <c r="N64" s="172">
        <v>0</v>
      </c>
      <c r="O64" s="172">
        <f>ROUND(E64*N64,2)</f>
        <v>0</v>
      </c>
      <c r="P64" s="172">
        <v>0</v>
      </c>
      <c r="Q64" s="172">
        <f>ROUND(E64*P64,2)</f>
        <v>0</v>
      </c>
      <c r="R64" s="172"/>
      <c r="S64" s="172" t="s">
        <v>132</v>
      </c>
      <c r="T64" s="173" t="s">
        <v>132</v>
      </c>
      <c r="U64" s="152">
        <v>8.6999999999999994E-2</v>
      </c>
      <c r="V64" s="152">
        <f>ROUND(E64*U64,2)</f>
        <v>0.38</v>
      </c>
      <c r="W64" s="152"/>
      <c r="X64" s="152" t="s">
        <v>133</v>
      </c>
      <c r="Y64" s="147"/>
      <c r="Z64" s="147"/>
      <c r="AA64" s="147"/>
      <c r="AB64" s="147"/>
      <c r="AC64" s="147"/>
      <c r="AD64" s="147"/>
      <c r="AE64" s="147"/>
      <c r="AF64" s="147"/>
      <c r="AG64" s="147" t="s">
        <v>134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">
      <c r="A65" s="162">
        <v>79</v>
      </c>
      <c r="B65" s="163" t="s">
        <v>335</v>
      </c>
      <c r="C65" s="177" t="s">
        <v>336</v>
      </c>
      <c r="D65" s="164" t="s">
        <v>142</v>
      </c>
      <c r="E65" s="165">
        <v>4.4000000000000004</v>
      </c>
      <c r="F65" s="166"/>
      <c r="G65" s="166">
        <f>ROUND(E65*F65,2)</f>
        <v>0</v>
      </c>
      <c r="H65" s="166">
        <v>0</v>
      </c>
      <c r="I65" s="166">
        <f>ROUND(E65*H65,2)</f>
        <v>0</v>
      </c>
      <c r="J65" s="166">
        <v>121</v>
      </c>
      <c r="K65" s="166">
        <f>ROUND(E65*J65,2)</f>
        <v>532.4</v>
      </c>
      <c r="L65" s="166">
        <v>21</v>
      </c>
      <c r="M65" s="166">
        <f>G65*(1+L65/100)</f>
        <v>0</v>
      </c>
      <c r="N65" s="166">
        <v>0</v>
      </c>
      <c r="O65" s="166">
        <f>ROUND(E65*N65,2)</f>
        <v>0</v>
      </c>
      <c r="P65" s="166">
        <v>0</v>
      </c>
      <c r="Q65" s="166">
        <f>ROUND(E65*P65,2)</f>
        <v>0</v>
      </c>
      <c r="R65" s="166"/>
      <c r="S65" s="166" t="s">
        <v>132</v>
      </c>
      <c r="T65" s="167" t="s">
        <v>132</v>
      </c>
      <c r="U65" s="152">
        <v>0.20200000000000001</v>
      </c>
      <c r="V65" s="152">
        <f>ROUND(E65*U65,2)</f>
        <v>0.89</v>
      </c>
      <c r="W65" s="152"/>
      <c r="X65" s="152" t="s">
        <v>133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134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 x14ac:dyDescent="0.2">
      <c r="A66" s="150"/>
      <c r="B66" s="151"/>
      <c r="C66" s="270" t="s">
        <v>337</v>
      </c>
      <c r="D66" s="271"/>
      <c r="E66" s="271"/>
      <c r="F66" s="271"/>
      <c r="G66" s="271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47"/>
      <c r="Z66" s="147"/>
      <c r="AA66" s="147"/>
      <c r="AB66" s="147"/>
      <c r="AC66" s="147"/>
      <c r="AD66" s="147"/>
      <c r="AE66" s="147"/>
      <c r="AF66" s="147"/>
      <c r="AG66" s="147" t="s">
        <v>162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x14ac:dyDescent="0.2">
      <c r="A67" s="156" t="s">
        <v>127</v>
      </c>
      <c r="B67" s="157" t="s">
        <v>83</v>
      </c>
      <c r="C67" s="175" t="s">
        <v>84</v>
      </c>
      <c r="D67" s="158"/>
      <c r="E67" s="159"/>
      <c r="F67" s="160"/>
      <c r="G67" s="160">
        <f>SUMIF(AG68:AG69,"&lt;&gt;NOR",G68:G69)</f>
        <v>0</v>
      </c>
      <c r="H67" s="160"/>
      <c r="I67" s="160">
        <f>SUM(I68:I69)</f>
        <v>2528.69</v>
      </c>
      <c r="J67" s="160"/>
      <c r="K67" s="160">
        <f>SUM(K68:K69)</f>
        <v>1910.59</v>
      </c>
      <c r="L67" s="160"/>
      <c r="M67" s="160">
        <f>SUM(M68:M69)</f>
        <v>0</v>
      </c>
      <c r="N67" s="160"/>
      <c r="O67" s="160">
        <f>SUM(O68:O69)</f>
        <v>8.85</v>
      </c>
      <c r="P67" s="160"/>
      <c r="Q67" s="160">
        <f>SUM(Q68:Q69)</f>
        <v>0</v>
      </c>
      <c r="R67" s="160"/>
      <c r="S67" s="160"/>
      <c r="T67" s="161"/>
      <c r="U67" s="155"/>
      <c r="V67" s="155">
        <f>SUM(V68:V69)</f>
        <v>4.37</v>
      </c>
      <c r="W67" s="155"/>
      <c r="X67" s="155"/>
      <c r="Y67" s="147"/>
      <c r="AG67" t="s">
        <v>128</v>
      </c>
    </row>
    <row r="68" spans="1:60" outlineLevel="1" x14ac:dyDescent="0.2">
      <c r="A68" s="162">
        <v>80</v>
      </c>
      <c r="B68" s="163" t="s">
        <v>338</v>
      </c>
      <c r="C68" s="177" t="s">
        <v>339</v>
      </c>
      <c r="D68" s="164" t="s">
        <v>142</v>
      </c>
      <c r="E68" s="165">
        <v>4.24</v>
      </c>
      <c r="F68" s="166"/>
      <c r="G68" s="166">
        <f>ROUND(E68*F68,2)</f>
        <v>0</v>
      </c>
      <c r="H68" s="166">
        <v>596.39</v>
      </c>
      <c r="I68" s="166">
        <f>ROUND(E68*H68,2)</f>
        <v>2528.69</v>
      </c>
      <c r="J68" s="166">
        <v>450.61</v>
      </c>
      <c r="K68" s="166">
        <f>ROUND(E68*J68,2)</f>
        <v>1910.59</v>
      </c>
      <c r="L68" s="166">
        <v>21</v>
      </c>
      <c r="M68" s="166">
        <f>G68*(1+L68/100)</f>
        <v>0</v>
      </c>
      <c r="N68" s="166">
        <v>2.0880000000000001</v>
      </c>
      <c r="O68" s="166">
        <f>ROUND(E68*N68,2)</f>
        <v>8.85</v>
      </c>
      <c r="P68" s="166">
        <v>0</v>
      </c>
      <c r="Q68" s="166">
        <f>ROUND(E68*P68,2)</f>
        <v>0</v>
      </c>
      <c r="R68" s="166"/>
      <c r="S68" s="166" t="s">
        <v>132</v>
      </c>
      <c r="T68" s="167" t="s">
        <v>132</v>
      </c>
      <c r="U68" s="152">
        <v>1.03</v>
      </c>
      <c r="V68" s="152">
        <f>ROUND(E68*U68,2)</f>
        <v>4.37</v>
      </c>
      <c r="W68" s="152"/>
      <c r="X68" s="152" t="s">
        <v>133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134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 x14ac:dyDescent="0.2">
      <c r="A69" s="150"/>
      <c r="B69" s="151"/>
      <c r="C69" s="178" t="s">
        <v>340</v>
      </c>
      <c r="D69" s="153"/>
      <c r="E69" s="154">
        <v>4.24</v>
      </c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47"/>
      <c r="Z69" s="147"/>
      <c r="AA69" s="147"/>
      <c r="AB69" s="147"/>
      <c r="AC69" s="147"/>
      <c r="AD69" s="147"/>
      <c r="AE69" s="147"/>
      <c r="AF69" s="147"/>
      <c r="AG69" s="147" t="s">
        <v>139</v>
      </c>
      <c r="AH69" s="147">
        <v>0</v>
      </c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x14ac:dyDescent="0.2">
      <c r="A70" s="156" t="s">
        <v>127</v>
      </c>
      <c r="B70" s="157" t="s">
        <v>97</v>
      </c>
      <c r="C70" s="175" t="s">
        <v>98</v>
      </c>
      <c r="D70" s="158"/>
      <c r="E70" s="159"/>
      <c r="F70" s="160"/>
      <c r="G70" s="160">
        <f>SUMIF(AG71:AG76,"&lt;&gt;NOR",G71:G76)</f>
        <v>0</v>
      </c>
      <c r="H70" s="160"/>
      <c r="I70" s="160">
        <f>SUM(I71:I76)</f>
        <v>43448.17</v>
      </c>
      <c r="J70" s="160"/>
      <c r="K70" s="160">
        <f>SUM(K71:K76)</f>
        <v>13525.24</v>
      </c>
      <c r="L70" s="160"/>
      <c r="M70" s="160">
        <f>SUM(M71:M76)</f>
        <v>0</v>
      </c>
      <c r="N70" s="160"/>
      <c r="O70" s="160">
        <f>SUM(O71:O76)</f>
        <v>0.2</v>
      </c>
      <c r="P70" s="160"/>
      <c r="Q70" s="160">
        <f>SUM(Q71:Q76)</f>
        <v>0</v>
      </c>
      <c r="R70" s="160"/>
      <c r="S70" s="160"/>
      <c r="T70" s="161"/>
      <c r="U70" s="155"/>
      <c r="V70" s="155">
        <f>SUM(V71:V76)</f>
        <v>21.73</v>
      </c>
      <c r="W70" s="155"/>
      <c r="X70" s="155"/>
      <c r="Y70" s="147"/>
      <c r="AG70" t="s">
        <v>128</v>
      </c>
    </row>
    <row r="71" spans="1:60" ht="22.5" outlineLevel="1" x14ac:dyDescent="0.2">
      <c r="A71" s="168">
        <v>81</v>
      </c>
      <c r="B71" s="169" t="s">
        <v>218</v>
      </c>
      <c r="C71" s="176" t="s">
        <v>219</v>
      </c>
      <c r="D71" s="170" t="s">
        <v>220</v>
      </c>
      <c r="E71" s="171">
        <v>40.4</v>
      </c>
      <c r="F71" s="172"/>
      <c r="G71" s="172">
        <f>ROUND(E71*F71,2)</f>
        <v>0</v>
      </c>
      <c r="H71" s="172">
        <v>8.42</v>
      </c>
      <c r="I71" s="172">
        <f>ROUND(E71*H71,2)</f>
        <v>340.17</v>
      </c>
      <c r="J71" s="172">
        <v>160.08000000000001</v>
      </c>
      <c r="K71" s="172">
        <f>ROUND(E71*J71,2)</f>
        <v>6467.23</v>
      </c>
      <c r="L71" s="172">
        <v>21</v>
      </c>
      <c r="M71" s="172">
        <f>G71*(1+L71/100)</f>
        <v>0</v>
      </c>
      <c r="N71" s="172">
        <v>2.0000000000000001E-4</v>
      </c>
      <c r="O71" s="172">
        <f>ROUND(E71*N71,2)</f>
        <v>0.01</v>
      </c>
      <c r="P71" s="172">
        <v>0</v>
      </c>
      <c r="Q71" s="172">
        <f>ROUND(E71*P71,2)</f>
        <v>0</v>
      </c>
      <c r="R71" s="172"/>
      <c r="S71" s="172" t="s">
        <v>132</v>
      </c>
      <c r="T71" s="173" t="s">
        <v>132</v>
      </c>
      <c r="U71" s="152">
        <v>0.32100000000000001</v>
      </c>
      <c r="V71" s="152">
        <f>ROUND(E71*U71,2)</f>
        <v>12.97</v>
      </c>
      <c r="W71" s="152"/>
      <c r="X71" s="152" t="s">
        <v>133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266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">
      <c r="A72" s="168">
        <v>82</v>
      </c>
      <c r="B72" s="169" t="s">
        <v>341</v>
      </c>
      <c r="C72" s="176" t="s">
        <v>342</v>
      </c>
      <c r="D72" s="170" t="s">
        <v>178</v>
      </c>
      <c r="E72" s="171">
        <v>4</v>
      </c>
      <c r="F72" s="172"/>
      <c r="G72" s="172">
        <f>ROUND(E72*F72,2)</f>
        <v>0</v>
      </c>
      <c r="H72" s="172">
        <v>547</v>
      </c>
      <c r="I72" s="172">
        <f>ROUND(E72*H72,2)</f>
        <v>2188</v>
      </c>
      <c r="J72" s="172">
        <v>0</v>
      </c>
      <c r="K72" s="172">
        <f>ROUND(E72*J72,2)</f>
        <v>0</v>
      </c>
      <c r="L72" s="172">
        <v>21</v>
      </c>
      <c r="M72" s="172">
        <f>G72*(1+L72/100)</f>
        <v>0</v>
      </c>
      <c r="N72" s="172">
        <v>1.6E-2</v>
      </c>
      <c r="O72" s="172">
        <f>ROUND(E72*N72,2)</f>
        <v>0.06</v>
      </c>
      <c r="P72" s="172">
        <v>0</v>
      </c>
      <c r="Q72" s="172">
        <f>ROUND(E72*P72,2)</f>
        <v>0</v>
      </c>
      <c r="R72" s="172"/>
      <c r="S72" s="172" t="s">
        <v>229</v>
      </c>
      <c r="T72" s="173" t="s">
        <v>132</v>
      </c>
      <c r="U72" s="152">
        <v>0</v>
      </c>
      <c r="V72" s="152">
        <f>ROUND(E72*U72,2)</f>
        <v>0</v>
      </c>
      <c r="W72" s="152"/>
      <c r="X72" s="152" t="s">
        <v>225</v>
      </c>
      <c r="Y72" s="147"/>
      <c r="Z72" s="147"/>
      <c r="AA72" s="147"/>
      <c r="AB72" s="147"/>
      <c r="AC72" s="147"/>
      <c r="AD72" s="147"/>
      <c r="AE72" s="147"/>
      <c r="AF72" s="147"/>
      <c r="AG72" s="147" t="s">
        <v>231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 x14ac:dyDescent="0.2">
      <c r="A73" s="168">
        <v>83</v>
      </c>
      <c r="B73" s="169" t="s">
        <v>343</v>
      </c>
      <c r="C73" s="176" t="s">
        <v>344</v>
      </c>
      <c r="D73" s="170" t="s">
        <v>178</v>
      </c>
      <c r="E73" s="171">
        <v>4</v>
      </c>
      <c r="F73" s="172"/>
      <c r="G73" s="172">
        <f>ROUND(E73*F73,2)</f>
        <v>0</v>
      </c>
      <c r="H73" s="172">
        <v>9930</v>
      </c>
      <c r="I73" s="172">
        <f>ROUND(E73*H73,2)</f>
        <v>39720</v>
      </c>
      <c r="J73" s="172">
        <v>0</v>
      </c>
      <c r="K73" s="172">
        <f>ROUND(E73*J73,2)</f>
        <v>0</v>
      </c>
      <c r="L73" s="172">
        <v>21</v>
      </c>
      <c r="M73" s="172">
        <f>G73*(1+L73/100)</f>
        <v>0</v>
      </c>
      <c r="N73" s="172">
        <v>3.2000000000000001E-2</v>
      </c>
      <c r="O73" s="172">
        <f>ROUND(E73*N73,2)</f>
        <v>0.13</v>
      </c>
      <c r="P73" s="172">
        <v>0</v>
      </c>
      <c r="Q73" s="172">
        <f>ROUND(E73*P73,2)</f>
        <v>0</v>
      </c>
      <c r="R73" s="172" t="s">
        <v>224</v>
      </c>
      <c r="S73" s="172" t="s">
        <v>132</v>
      </c>
      <c r="T73" s="173" t="s">
        <v>230</v>
      </c>
      <c r="U73" s="152">
        <v>0</v>
      </c>
      <c r="V73" s="152">
        <f>ROUND(E73*U73,2)</f>
        <v>0</v>
      </c>
      <c r="W73" s="152"/>
      <c r="X73" s="152" t="s">
        <v>225</v>
      </c>
      <c r="Y73" s="147"/>
      <c r="Z73" s="147"/>
      <c r="AA73" s="147"/>
      <c r="AB73" s="147"/>
      <c r="AC73" s="147"/>
      <c r="AD73" s="147"/>
      <c r="AE73" s="147"/>
      <c r="AF73" s="147"/>
      <c r="AG73" s="147" t="s">
        <v>231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 x14ac:dyDescent="0.2">
      <c r="A74" s="162">
        <v>84</v>
      </c>
      <c r="B74" s="163" t="s">
        <v>235</v>
      </c>
      <c r="C74" s="177" t="s">
        <v>345</v>
      </c>
      <c r="D74" s="164" t="s">
        <v>346</v>
      </c>
      <c r="E74" s="165">
        <v>1</v>
      </c>
      <c r="F74" s="166"/>
      <c r="G74" s="166">
        <f>ROUND(E74*F74,2)</f>
        <v>0</v>
      </c>
      <c r="H74" s="166">
        <v>1200</v>
      </c>
      <c r="I74" s="166">
        <f>ROUND(E74*H74,2)</f>
        <v>1200</v>
      </c>
      <c r="J74" s="166">
        <v>0</v>
      </c>
      <c r="K74" s="166">
        <f>ROUND(E74*J74,2)</f>
        <v>0</v>
      </c>
      <c r="L74" s="166">
        <v>21</v>
      </c>
      <c r="M74" s="166">
        <f>G74*(1+L74/100)</f>
        <v>0</v>
      </c>
      <c r="N74" s="166">
        <v>0</v>
      </c>
      <c r="O74" s="166">
        <f>ROUND(E74*N74,2)</f>
        <v>0</v>
      </c>
      <c r="P74" s="166">
        <v>0</v>
      </c>
      <c r="Q74" s="166">
        <f>ROUND(E74*P74,2)</f>
        <v>0</v>
      </c>
      <c r="R74" s="166"/>
      <c r="S74" s="166" t="s">
        <v>229</v>
      </c>
      <c r="T74" s="167" t="s">
        <v>230</v>
      </c>
      <c r="U74" s="152">
        <v>0</v>
      </c>
      <c r="V74" s="152">
        <f>ROUND(E74*U74,2)</f>
        <v>0</v>
      </c>
      <c r="W74" s="152"/>
      <c r="X74" s="152" t="s">
        <v>237</v>
      </c>
      <c r="Y74" s="147"/>
      <c r="Z74" s="147"/>
      <c r="AA74" s="147"/>
      <c r="AB74" s="147"/>
      <c r="AC74" s="147"/>
      <c r="AD74" s="147"/>
      <c r="AE74" s="147"/>
      <c r="AF74" s="147"/>
      <c r="AG74" s="147" t="s">
        <v>238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 x14ac:dyDescent="0.2">
      <c r="A75" s="150"/>
      <c r="B75" s="151"/>
      <c r="C75" s="270" t="s">
        <v>347</v>
      </c>
      <c r="D75" s="271"/>
      <c r="E75" s="271"/>
      <c r="F75" s="271"/>
      <c r="G75" s="271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47"/>
      <c r="Z75" s="147"/>
      <c r="AA75" s="147"/>
      <c r="AB75" s="147"/>
      <c r="AC75" s="147"/>
      <c r="AD75" s="147"/>
      <c r="AE75" s="147"/>
      <c r="AF75" s="147"/>
      <c r="AG75" s="147" t="s">
        <v>162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ht="22.5" outlineLevel="1" x14ac:dyDescent="0.2">
      <c r="A76" s="168">
        <v>85</v>
      </c>
      <c r="B76" s="169" t="s">
        <v>348</v>
      </c>
      <c r="C76" s="176" t="s">
        <v>349</v>
      </c>
      <c r="D76" s="170" t="s">
        <v>215</v>
      </c>
      <c r="E76" s="171">
        <v>5.0056799999999999</v>
      </c>
      <c r="F76" s="172"/>
      <c r="G76" s="172">
        <f>ROUND(E76*F76,2)</f>
        <v>0</v>
      </c>
      <c r="H76" s="172">
        <v>0</v>
      </c>
      <c r="I76" s="172">
        <f>ROUND(E76*H76,2)</f>
        <v>0</v>
      </c>
      <c r="J76" s="172">
        <v>1410</v>
      </c>
      <c r="K76" s="172">
        <f>ROUND(E76*J76,2)</f>
        <v>7058.01</v>
      </c>
      <c r="L76" s="172">
        <v>21</v>
      </c>
      <c r="M76" s="172">
        <f>G76*(1+L76/100)</f>
        <v>0</v>
      </c>
      <c r="N76" s="172">
        <v>0</v>
      </c>
      <c r="O76" s="172">
        <f>ROUND(E76*N76,2)</f>
        <v>0</v>
      </c>
      <c r="P76" s="172">
        <v>0</v>
      </c>
      <c r="Q76" s="172">
        <f>ROUND(E76*P76,2)</f>
        <v>0</v>
      </c>
      <c r="R76" s="172"/>
      <c r="S76" s="172" t="s">
        <v>132</v>
      </c>
      <c r="T76" s="173" t="s">
        <v>132</v>
      </c>
      <c r="U76" s="152">
        <v>1.7509999999999999</v>
      </c>
      <c r="V76" s="152">
        <f>ROUND(E76*U76,2)</f>
        <v>8.76</v>
      </c>
      <c r="W76" s="152"/>
      <c r="X76" s="152" t="s">
        <v>216</v>
      </c>
      <c r="Y76" s="147"/>
      <c r="Z76" s="147"/>
      <c r="AA76" s="147"/>
      <c r="AB76" s="147"/>
      <c r="AC76" s="147"/>
      <c r="AD76" s="147"/>
      <c r="AE76" s="147"/>
      <c r="AF76" s="147"/>
      <c r="AG76" s="147" t="s">
        <v>217</v>
      </c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x14ac:dyDescent="0.2">
      <c r="A77" s="156" t="s">
        <v>127</v>
      </c>
      <c r="B77" s="157" t="s">
        <v>75</v>
      </c>
      <c r="C77" s="175" t="s">
        <v>76</v>
      </c>
      <c r="D77" s="158"/>
      <c r="E77" s="159"/>
      <c r="F77" s="160"/>
      <c r="G77" s="160">
        <f>SUMIF(AG78:AG81,"&lt;&gt;NOR",G78:G81)</f>
        <v>0</v>
      </c>
      <c r="H77" s="160"/>
      <c r="I77" s="160">
        <f>SUM(I78:I81)</f>
        <v>7774.8</v>
      </c>
      <c r="J77" s="160"/>
      <c r="K77" s="160">
        <f>SUM(K78:K81)</f>
        <v>7051</v>
      </c>
      <c r="L77" s="160"/>
      <c r="M77" s="160">
        <f>SUM(M78:M81)</f>
        <v>0</v>
      </c>
      <c r="N77" s="160"/>
      <c r="O77" s="160">
        <f>SUM(O78:O81)</f>
        <v>14.14</v>
      </c>
      <c r="P77" s="160"/>
      <c r="Q77" s="160">
        <f>SUM(Q78:Q81)</f>
        <v>6.3</v>
      </c>
      <c r="R77" s="160"/>
      <c r="S77" s="160"/>
      <c r="T77" s="161"/>
      <c r="U77" s="155"/>
      <c r="V77" s="155">
        <f>SUM(V78:V81)</f>
        <v>18</v>
      </c>
      <c r="W77" s="155"/>
      <c r="X77" s="155"/>
      <c r="Y77" s="147"/>
      <c r="AG77" t="s">
        <v>128</v>
      </c>
    </row>
    <row r="78" spans="1:60" outlineLevel="1" x14ac:dyDescent="0.2">
      <c r="A78" s="168">
        <v>86</v>
      </c>
      <c r="B78" s="169" t="s">
        <v>350</v>
      </c>
      <c r="C78" s="176" t="s">
        <v>351</v>
      </c>
      <c r="D78" s="170" t="s">
        <v>142</v>
      </c>
      <c r="E78" s="171">
        <v>7.44</v>
      </c>
      <c r="F78" s="172"/>
      <c r="G78" s="172">
        <f>ROUND(E78*F78,2)</f>
        <v>0</v>
      </c>
      <c r="H78" s="172">
        <v>0</v>
      </c>
      <c r="I78" s="172">
        <f>ROUND(E78*H78,2)</f>
        <v>0</v>
      </c>
      <c r="J78" s="172">
        <v>835</v>
      </c>
      <c r="K78" s="172">
        <f>ROUND(E78*J78,2)</f>
        <v>6212.4</v>
      </c>
      <c r="L78" s="172">
        <v>21</v>
      </c>
      <c r="M78" s="172">
        <f>G78*(1+L78/100)</f>
        <v>0</v>
      </c>
      <c r="N78" s="172">
        <v>0</v>
      </c>
      <c r="O78" s="172">
        <f>ROUND(E78*N78,2)</f>
        <v>0</v>
      </c>
      <c r="P78" s="172">
        <v>0</v>
      </c>
      <c r="Q78" s="172">
        <f>ROUND(E78*P78,2)</f>
        <v>0</v>
      </c>
      <c r="R78" s="172"/>
      <c r="S78" s="172" t="s">
        <v>132</v>
      </c>
      <c r="T78" s="173" t="s">
        <v>132</v>
      </c>
      <c r="U78" s="152">
        <v>2.1949999999999998</v>
      </c>
      <c r="V78" s="152">
        <f>ROUND(E78*U78,2)</f>
        <v>16.329999999999998</v>
      </c>
      <c r="W78" s="152"/>
      <c r="X78" s="152" t="s">
        <v>133</v>
      </c>
      <c r="Y78" s="147"/>
      <c r="Z78" s="147"/>
      <c r="AA78" s="147"/>
      <c r="AB78" s="147"/>
      <c r="AC78" s="147"/>
      <c r="AD78" s="147"/>
      <c r="AE78" s="147"/>
      <c r="AF78" s="147"/>
      <c r="AG78" s="147" t="s">
        <v>134</v>
      </c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 x14ac:dyDescent="0.2">
      <c r="A79" s="168">
        <v>87</v>
      </c>
      <c r="B79" s="169" t="s">
        <v>352</v>
      </c>
      <c r="C79" s="176" t="s">
        <v>353</v>
      </c>
      <c r="D79" s="170" t="s">
        <v>215</v>
      </c>
      <c r="E79" s="171">
        <v>14.135999999999999</v>
      </c>
      <c r="F79" s="172"/>
      <c r="G79" s="172">
        <f>ROUND(E79*F79,2)</f>
        <v>0</v>
      </c>
      <c r="H79" s="172">
        <v>550</v>
      </c>
      <c r="I79" s="172">
        <f>ROUND(E79*H79,2)</f>
        <v>7774.8</v>
      </c>
      <c r="J79" s="172">
        <v>0</v>
      </c>
      <c r="K79" s="172">
        <f>ROUND(E79*J79,2)</f>
        <v>0</v>
      </c>
      <c r="L79" s="172">
        <v>21</v>
      </c>
      <c r="M79" s="172">
        <f>G79*(1+L79/100)</f>
        <v>0</v>
      </c>
      <c r="N79" s="172">
        <v>1</v>
      </c>
      <c r="O79" s="172">
        <f>ROUND(E79*N79,2)</f>
        <v>14.14</v>
      </c>
      <c r="P79" s="172">
        <v>0</v>
      </c>
      <c r="Q79" s="172">
        <f>ROUND(E79*P79,2)</f>
        <v>0</v>
      </c>
      <c r="R79" s="172" t="s">
        <v>224</v>
      </c>
      <c r="S79" s="172" t="s">
        <v>132</v>
      </c>
      <c r="T79" s="173" t="s">
        <v>132</v>
      </c>
      <c r="U79" s="152">
        <v>0</v>
      </c>
      <c r="V79" s="152">
        <f>ROUND(E79*U79,2)</f>
        <v>0</v>
      </c>
      <c r="W79" s="152"/>
      <c r="X79" s="152" t="s">
        <v>225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226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 x14ac:dyDescent="0.2">
      <c r="A80" s="168">
        <v>88</v>
      </c>
      <c r="B80" s="169" t="s">
        <v>354</v>
      </c>
      <c r="C80" s="176" t="s">
        <v>355</v>
      </c>
      <c r="D80" s="170" t="s">
        <v>166</v>
      </c>
      <c r="E80" s="171">
        <v>6</v>
      </c>
      <c r="F80" s="172"/>
      <c r="G80" s="172">
        <f>ROUND(E80*F80,2)</f>
        <v>0</v>
      </c>
      <c r="H80" s="172">
        <v>0</v>
      </c>
      <c r="I80" s="172">
        <f>ROUND(E80*H80,2)</f>
        <v>0</v>
      </c>
      <c r="J80" s="172">
        <v>59.6</v>
      </c>
      <c r="K80" s="172">
        <f>ROUND(E80*J80,2)</f>
        <v>357.6</v>
      </c>
      <c r="L80" s="172">
        <v>21</v>
      </c>
      <c r="M80" s="172">
        <f>G80*(1+L80/100)</f>
        <v>0</v>
      </c>
      <c r="N80" s="172">
        <v>0</v>
      </c>
      <c r="O80" s="172">
        <f>ROUND(E80*N80,2)</f>
        <v>0</v>
      </c>
      <c r="P80" s="172">
        <v>0.35499999999999998</v>
      </c>
      <c r="Q80" s="172">
        <f>ROUND(E80*P80,2)</f>
        <v>2.13</v>
      </c>
      <c r="R80" s="172"/>
      <c r="S80" s="172" t="s">
        <v>132</v>
      </c>
      <c r="T80" s="173" t="s">
        <v>132</v>
      </c>
      <c r="U80" s="152">
        <v>6.2E-2</v>
      </c>
      <c r="V80" s="152">
        <f>ROUND(E80*U80,2)</f>
        <v>0.37</v>
      </c>
      <c r="W80" s="152"/>
      <c r="X80" s="152" t="s">
        <v>133</v>
      </c>
      <c r="Y80" s="147"/>
      <c r="Z80" s="147"/>
      <c r="AA80" s="147"/>
      <c r="AB80" s="147"/>
      <c r="AC80" s="147"/>
      <c r="AD80" s="147"/>
      <c r="AE80" s="147"/>
      <c r="AF80" s="147"/>
      <c r="AG80" s="147" t="s">
        <v>134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1" x14ac:dyDescent="0.2">
      <c r="A81" s="168">
        <v>89</v>
      </c>
      <c r="B81" s="169" t="s">
        <v>356</v>
      </c>
      <c r="C81" s="176" t="s">
        <v>357</v>
      </c>
      <c r="D81" s="170" t="s">
        <v>166</v>
      </c>
      <c r="E81" s="171">
        <v>10</v>
      </c>
      <c r="F81" s="172"/>
      <c r="G81" s="172">
        <f>ROUND(E81*F81,2)</f>
        <v>0</v>
      </c>
      <c r="H81" s="172">
        <v>0</v>
      </c>
      <c r="I81" s="172">
        <f>ROUND(E81*H81,2)</f>
        <v>0</v>
      </c>
      <c r="J81" s="172">
        <v>48.1</v>
      </c>
      <c r="K81" s="172">
        <f>ROUND(E81*J81,2)</f>
        <v>481</v>
      </c>
      <c r="L81" s="172">
        <v>21</v>
      </c>
      <c r="M81" s="172">
        <f>G81*(1+L81/100)</f>
        <v>0</v>
      </c>
      <c r="N81" s="172">
        <v>0</v>
      </c>
      <c r="O81" s="172">
        <f>ROUND(E81*N81,2)</f>
        <v>0</v>
      </c>
      <c r="P81" s="172">
        <v>0.41699999999999998</v>
      </c>
      <c r="Q81" s="172">
        <f>ROUND(E81*P81,2)</f>
        <v>4.17</v>
      </c>
      <c r="R81" s="172"/>
      <c r="S81" s="172" t="s">
        <v>132</v>
      </c>
      <c r="T81" s="173" t="s">
        <v>132</v>
      </c>
      <c r="U81" s="152">
        <v>0.13</v>
      </c>
      <c r="V81" s="152">
        <f>ROUND(E81*U81,2)</f>
        <v>1.3</v>
      </c>
      <c r="W81" s="152"/>
      <c r="X81" s="152" t="s">
        <v>133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134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x14ac:dyDescent="0.2">
      <c r="A82" s="156" t="s">
        <v>127</v>
      </c>
      <c r="B82" s="157" t="s">
        <v>79</v>
      </c>
      <c r="C82" s="175" t="s">
        <v>80</v>
      </c>
      <c r="D82" s="158"/>
      <c r="E82" s="159"/>
      <c r="F82" s="160"/>
      <c r="G82" s="160">
        <f>SUMIF(AG83:AG85,"&lt;&gt;NOR",G83:G85)</f>
        <v>0</v>
      </c>
      <c r="H82" s="160"/>
      <c r="I82" s="160">
        <f>SUM(I83:I85)</f>
        <v>13676.710000000001</v>
      </c>
      <c r="J82" s="160"/>
      <c r="K82" s="160">
        <f>SUM(K83:K85)</f>
        <v>7166.59</v>
      </c>
      <c r="L82" s="160"/>
      <c r="M82" s="160">
        <f>SUM(M83:M85)</f>
        <v>0</v>
      </c>
      <c r="N82" s="160"/>
      <c r="O82" s="160">
        <f>SUM(O83:O85)</f>
        <v>10.75</v>
      </c>
      <c r="P82" s="160"/>
      <c r="Q82" s="160">
        <f>SUM(Q83:Q85)</f>
        <v>0</v>
      </c>
      <c r="R82" s="160"/>
      <c r="S82" s="160"/>
      <c r="T82" s="161"/>
      <c r="U82" s="155"/>
      <c r="V82" s="155">
        <f>SUM(V83:V85)</f>
        <v>15.17</v>
      </c>
      <c r="W82" s="155"/>
      <c r="X82" s="155"/>
      <c r="AG82" t="s">
        <v>128</v>
      </c>
    </row>
    <row r="83" spans="1:60" outlineLevel="1" x14ac:dyDescent="0.2">
      <c r="A83" s="162">
        <v>90</v>
      </c>
      <c r="B83" s="163" t="s">
        <v>358</v>
      </c>
      <c r="C83" s="177" t="s">
        <v>359</v>
      </c>
      <c r="D83" s="164" t="s">
        <v>142</v>
      </c>
      <c r="E83" s="165">
        <v>4.16</v>
      </c>
      <c r="F83" s="166"/>
      <c r="G83" s="166">
        <f>ROUND(E83*F83,2)</f>
        <v>0</v>
      </c>
      <c r="H83" s="166">
        <v>2547.44</v>
      </c>
      <c r="I83" s="166">
        <f>ROUND(E83*H83,2)</f>
        <v>10597.35</v>
      </c>
      <c r="J83" s="166">
        <v>277.56</v>
      </c>
      <c r="K83" s="166">
        <f>ROUND(E83*J83,2)</f>
        <v>1154.6500000000001</v>
      </c>
      <c r="L83" s="166">
        <v>21</v>
      </c>
      <c r="M83" s="166">
        <f>G83*(1+L83/100)</f>
        <v>0</v>
      </c>
      <c r="N83" s="166">
        <v>2.5249999999999999</v>
      </c>
      <c r="O83" s="166">
        <f>ROUND(E83*N83,2)</f>
        <v>10.5</v>
      </c>
      <c r="P83" s="166">
        <v>0</v>
      </c>
      <c r="Q83" s="166">
        <f>ROUND(E83*P83,2)</f>
        <v>0</v>
      </c>
      <c r="R83" s="166"/>
      <c r="S83" s="166" t="s">
        <v>132</v>
      </c>
      <c r="T83" s="167" t="s">
        <v>132</v>
      </c>
      <c r="U83" s="152">
        <v>0.48</v>
      </c>
      <c r="V83" s="152">
        <f>ROUND(E83*U83,2)</f>
        <v>2</v>
      </c>
      <c r="W83" s="152"/>
      <c r="X83" s="152" t="s">
        <v>133</v>
      </c>
      <c r="Y83" s="147"/>
      <c r="Z83" s="147"/>
      <c r="AA83" s="147"/>
      <c r="AB83" s="147"/>
      <c r="AC83" s="147"/>
      <c r="AD83" s="147"/>
      <c r="AE83" s="147"/>
      <c r="AF83" s="147"/>
      <c r="AG83" s="147" t="s">
        <v>134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 x14ac:dyDescent="0.2">
      <c r="A84" s="150"/>
      <c r="B84" s="151"/>
      <c r="C84" s="270" t="s">
        <v>360</v>
      </c>
      <c r="D84" s="271"/>
      <c r="E84" s="271"/>
      <c r="F84" s="271"/>
      <c r="G84" s="271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47"/>
      <c r="Z84" s="147"/>
      <c r="AA84" s="147"/>
      <c r="AB84" s="147"/>
      <c r="AC84" s="147"/>
      <c r="AD84" s="147"/>
      <c r="AE84" s="147"/>
      <c r="AF84" s="147"/>
      <c r="AG84" s="147" t="s">
        <v>162</v>
      </c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 x14ac:dyDescent="0.2">
      <c r="A85" s="168">
        <v>91</v>
      </c>
      <c r="B85" s="169" t="s">
        <v>316</v>
      </c>
      <c r="C85" s="176" t="s">
        <v>317</v>
      </c>
      <c r="D85" s="170" t="s">
        <v>166</v>
      </c>
      <c r="E85" s="171">
        <v>22.9</v>
      </c>
      <c r="F85" s="172"/>
      <c r="G85" s="172">
        <f>ROUND(E85*F85,2)</f>
        <v>0</v>
      </c>
      <c r="H85" s="172">
        <v>134.47</v>
      </c>
      <c r="I85" s="172">
        <f>ROUND(E85*H85,2)</f>
        <v>3079.36</v>
      </c>
      <c r="J85" s="172">
        <v>262.52999999999997</v>
      </c>
      <c r="K85" s="172">
        <f>ROUND(E85*J85,2)</f>
        <v>6011.94</v>
      </c>
      <c r="L85" s="172">
        <v>21</v>
      </c>
      <c r="M85" s="172">
        <f>G85*(1+L85/100)</f>
        <v>0</v>
      </c>
      <c r="N85" s="172">
        <v>1.106E-2</v>
      </c>
      <c r="O85" s="172">
        <f>ROUND(E85*N85,2)</f>
        <v>0.25</v>
      </c>
      <c r="P85" s="172">
        <v>0</v>
      </c>
      <c r="Q85" s="172">
        <f>ROUND(E85*P85,2)</f>
        <v>0</v>
      </c>
      <c r="R85" s="172"/>
      <c r="S85" s="172" t="s">
        <v>132</v>
      </c>
      <c r="T85" s="173" t="s">
        <v>132</v>
      </c>
      <c r="U85" s="152">
        <v>0.57499999999999996</v>
      </c>
      <c r="V85" s="152">
        <f>ROUND(E85*U85,2)</f>
        <v>13.17</v>
      </c>
      <c r="W85" s="152"/>
      <c r="X85" s="152" t="s">
        <v>133</v>
      </c>
      <c r="Y85" s="147"/>
      <c r="Z85" s="147"/>
      <c r="AA85" s="147"/>
      <c r="AB85" s="147"/>
      <c r="AC85" s="147"/>
      <c r="AD85" s="147"/>
      <c r="AE85" s="147"/>
      <c r="AF85" s="147"/>
      <c r="AG85" s="147" t="s">
        <v>134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x14ac:dyDescent="0.2">
      <c r="A86" s="156" t="s">
        <v>127</v>
      </c>
      <c r="B86" s="157" t="s">
        <v>83</v>
      </c>
      <c r="C86" s="175" t="s">
        <v>84</v>
      </c>
      <c r="D86" s="158"/>
      <c r="E86" s="159"/>
      <c r="F86" s="160"/>
      <c r="G86" s="160">
        <f>SUMIF(AG87:AG88,"&lt;&gt;NOR",G87:G88)</f>
        <v>0</v>
      </c>
      <c r="H86" s="160"/>
      <c r="I86" s="160">
        <f>SUM(I87:I88)</f>
        <v>1731.4</v>
      </c>
      <c r="J86" s="160"/>
      <c r="K86" s="160">
        <f>SUM(K87:K88)</f>
        <v>436.6</v>
      </c>
      <c r="L86" s="160"/>
      <c r="M86" s="160">
        <f>SUM(M87:M88)</f>
        <v>0</v>
      </c>
      <c r="N86" s="160"/>
      <c r="O86" s="160">
        <f>SUM(O87:O88)</f>
        <v>5.01</v>
      </c>
      <c r="P86" s="160"/>
      <c r="Q86" s="160">
        <f>SUM(Q87:Q88)</f>
        <v>0</v>
      </c>
      <c r="R86" s="160"/>
      <c r="S86" s="160"/>
      <c r="T86" s="161"/>
      <c r="U86" s="155"/>
      <c r="V86" s="155">
        <f>SUM(V87:V88)</f>
        <v>1.2200000000000002</v>
      </c>
      <c r="W86" s="155"/>
      <c r="X86" s="155"/>
      <c r="Y86" s="147"/>
      <c r="AG86" t="s">
        <v>128</v>
      </c>
    </row>
    <row r="87" spans="1:60" outlineLevel="1" x14ac:dyDescent="0.2">
      <c r="A87" s="168">
        <v>92</v>
      </c>
      <c r="B87" s="169" t="s">
        <v>361</v>
      </c>
      <c r="C87" s="176" t="s">
        <v>362</v>
      </c>
      <c r="D87" s="170" t="s">
        <v>166</v>
      </c>
      <c r="E87" s="171">
        <v>10</v>
      </c>
      <c r="F87" s="172"/>
      <c r="G87" s="172">
        <f>ROUND(E87*F87,2)</f>
        <v>0</v>
      </c>
      <c r="H87" s="172">
        <v>103.88</v>
      </c>
      <c r="I87" s="172">
        <f>ROUND(E87*H87,2)</f>
        <v>1038.8</v>
      </c>
      <c r="J87" s="172">
        <v>23.62</v>
      </c>
      <c r="K87" s="172">
        <f>ROUND(E87*J87,2)</f>
        <v>236.2</v>
      </c>
      <c r="L87" s="172">
        <v>21</v>
      </c>
      <c r="M87" s="172">
        <f>G87*(1+L87/100)</f>
        <v>0</v>
      </c>
      <c r="N87" s="172">
        <v>0.30059999999999998</v>
      </c>
      <c r="O87" s="172">
        <f>ROUND(E87*N87,2)</f>
        <v>3.01</v>
      </c>
      <c r="P87" s="172">
        <v>0</v>
      </c>
      <c r="Q87" s="172">
        <f>ROUND(E87*P87,2)</f>
        <v>0</v>
      </c>
      <c r="R87" s="172"/>
      <c r="S87" s="172" t="s">
        <v>132</v>
      </c>
      <c r="T87" s="173" t="s">
        <v>132</v>
      </c>
      <c r="U87" s="152">
        <v>6.6000000000000003E-2</v>
      </c>
      <c r="V87" s="152">
        <f>ROUND(E87*U87,2)</f>
        <v>0.66</v>
      </c>
      <c r="W87" s="152"/>
      <c r="X87" s="152" t="s">
        <v>133</v>
      </c>
      <c r="Y87" s="147"/>
      <c r="Z87" s="147"/>
      <c r="AA87" s="147"/>
      <c r="AB87" s="147"/>
      <c r="AC87" s="147"/>
      <c r="AD87" s="147"/>
      <c r="AE87" s="147"/>
      <c r="AF87" s="147"/>
      <c r="AG87" s="147" t="s">
        <v>134</v>
      </c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 x14ac:dyDescent="0.2">
      <c r="A88" s="168">
        <v>93</v>
      </c>
      <c r="B88" s="169" t="s">
        <v>363</v>
      </c>
      <c r="C88" s="176" t="s">
        <v>364</v>
      </c>
      <c r="D88" s="170" t="s">
        <v>166</v>
      </c>
      <c r="E88" s="171">
        <v>10</v>
      </c>
      <c r="F88" s="172"/>
      <c r="G88" s="172">
        <f>ROUND(E88*F88,2)</f>
        <v>0</v>
      </c>
      <c r="H88" s="172">
        <v>69.260000000000005</v>
      </c>
      <c r="I88" s="172">
        <f>ROUND(E88*H88,2)</f>
        <v>692.6</v>
      </c>
      <c r="J88" s="172">
        <v>20.04</v>
      </c>
      <c r="K88" s="172">
        <f>ROUND(E88*J88,2)</f>
        <v>200.4</v>
      </c>
      <c r="L88" s="172">
        <v>21</v>
      </c>
      <c r="M88" s="172">
        <f>G88*(1+L88/100)</f>
        <v>0</v>
      </c>
      <c r="N88" s="172">
        <v>0.20039999999999999</v>
      </c>
      <c r="O88" s="172">
        <f>ROUND(E88*N88,2)</f>
        <v>2</v>
      </c>
      <c r="P88" s="172">
        <v>0</v>
      </c>
      <c r="Q88" s="172">
        <f>ROUND(E88*P88,2)</f>
        <v>0</v>
      </c>
      <c r="R88" s="172"/>
      <c r="S88" s="172" t="s">
        <v>132</v>
      </c>
      <c r="T88" s="173" t="s">
        <v>132</v>
      </c>
      <c r="U88" s="152">
        <v>5.6000000000000001E-2</v>
      </c>
      <c r="V88" s="152">
        <f>ROUND(E88*U88,2)</f>
        <v>0.56000000000000005</v>
      </c>
      <c r="W88" s="152"/>
      <c r="X88" s="152" t="s">
        <v>133</v>
      </c>
      <c r="Y88" s="147"/>
      <c r="Z88" s="147"/>
      <c r="AA88" s="147"/>
      <c r="AB88" s="147"/>
      <c r="AC88" s="147"/>
      <c r="AD88" s="147"/>
      <c r="AE88" s="147"/>
      <c r="AF88" s="147"/>
      <c r="AG88" s="147" t="s">
        <v>134</v>
      </c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x14ac:dyDescent="0.2">
      <c r="A89" s="156" t="s">
        <v>127</v>
      </c>
      <c r="B89" s="157" t="s">
        <v>93</v>
      </c>
      <c r="C89" s="175" t="s">
        <v>94</v>
      </c>
      <c r="D89" s="158"/>
      <c r="E89" s="159"/>
      <c r="F89" s="160"/>
      <c r="G89" s="160">
        <f>SUMIF(AG90:AG90,"&lt;&gt;NOR",G90:G90)</f>
        <v>0</v>
      </c>
      <c r="H89" s="160"/>
      <c r="I89" s="160">
        <f>SUM(I90:I90)</f>
        <v>0</v>
      </c>
      <c r="J89" s="160"/>
      <c r="K89" s="160">
        <f>SUM(K90:K90)</f>
        <v>923</v>
      </c>
      <c r="L89" s="160"/>
      <c r="M89" s="160">
        <f>SUM(M90:M90)</f>
        <v>0</v>
      </c>
      <c r="N89" s="160"/>
      <c r="O89" s="160">
        <f>SUM(O90:O90)</f>
        <v>0</v>
      </c>
      <c r="P89" s="160"/>
      <c r="Q89" s="160">
        <f>SUM(Q90:Q90)</f>
        <v>0</v>
      </c>
      <c r="R89" s="160"/>
      <c r="S89" s="160"/>
      <c r="T89" s="161"/>
      <c r="U89" s="155"/>
      <c r="V89" s="155">
        <f>SUM(V90:V90)</f>
        <v>2.36</v>
      </c>
      <c r="W89" s="155"/>
      <c r="X89" s="155"/>
      <c r="Y89" s="147"/>
      <c r="AG89" t="s">
        <v>128</v>
      </c>
    </row>
    <row r="90" spans="1:60" outlineLevel="1" x14ac:dyDescent="0.2">
      <c r="A90" s="168">
        <v>94</v>
      </c>
      <c r="B90" s="169" t="s">
        <v>365</v>
      </c>
      <c r="C90" s="176" t="s">
        <v>366</v>
      </c>
      <c r="D90" s="170" t="s">
        <v>166</v>
      </c>
      <c r="E90" s="171">
        <v>10</v>
      </c>
      <c r="F90" s="172"/>
      <c r="G90" s="172">
        <f>ROUND(E90*F90,2)</f>
        <v>0</v>
      </c>
      <c r="H90" s="172">
        <v>0</v>
      </c>
      <c r="I90" s="172">
        <f>ROUND(E90*H90,2)</f>
        <v>0</v>
      </c>
      <c r="J90" s="172">
        <v>92.3</v>
      </c>
      <c r="K90" s="172">
        <f>ROUND(E90*J90,2)</f>
        <v>923</v>
      </c>
      <c r="L90" s="172">
        <v>21</v>
      </c>
      <c r="M90" s="172">
        <f>G90*(1+L90/100)</f>
        <v>0</v>
      </c>
      <c r="N90" s="172">
        <v>0</v>
      </c>
      <c r="O90" s="172">
        <f>ROUND(E90*N90,2)</f>
        <v>0</v>
      </c>
      <c r="P90" s="172">
        <v>0</v>
      </c>
      <c r="Q90" s="172">
        <f>ROUND(E90*P90,2)</f>
        <v>0</v>
      </c>
      <c r="R90" s="172"/>
      <c r="S90" s="172" t="s">
        <v>132</v>
      </c>
      <c r="T90" s="173" t="s">
        <v>132</v>
      </c>
      <c r="U90" s="152">
        <v>0.23599999999999999</v>
      </c>
      <c r="V90" s="152">
        <f>ROUND(E90*U90,2)</f>
        <v>2.36</v>
      </c>
      <c r="W90" s="152"/>
      <c r="X90" s="152" t="s">
        <v>133</v>
      </c>
      <c r="Y90" s="147"/>
      <c r="Z90" s="147"/>
      <c r="AA90" s="147"/>
      <c r="AB90" s="147"/>
      <c r="AC90" s="147"/>
      <c r="AD90" s="147"/>
      <c r="AE90" s="147"/>
      <c r="AF90" s="147"/>
      <c r="AG90" s="147" t="s">
        <v>134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x14ac:dyDescent="0.2">
      <c r="A91" s="156" t="s">
        <v>127</v>
      </c>
      <c r="B91" s="157" t="s">
        <v>85</v>
      </c>
      <c r="C91" s="175" t="s">
        <v>86</v>
      </c>
      <c r="D91" s="158"/>
      <c r="E91" s="159"/>
      <c r="F91" s="160"/>
      <c r="G91" s="160">
        <f>SUMIF(AG92:AG98,"&lt;&gt;NOR",G92:G98)</f>
        <v>0</v>
      </c>
      <c r="H91" s="160"/>
      <c r="I91" s="160">
        <f>SUM(I92:I98)</f>
        <v>19671.62</v>
      </c>
      <c r="J91" s="160"/>
      <c r="K91" s="160">
        <f>SUM(K92:K98)</f>
        <v>11642.880000000001</v>
      </c>
      <c r="L91" s="160"/>
      <c r="M91" s="160">
        <f>SUM(M92:M98)</f>
        <v>0</v>
      </c>
      <c r="N91" s="160"/>
      <c r="O91" s="160">
        <f>SUM(O92:O98)</f>
        <v>18.39</v>
      </c>
      <c r="P91" s="160"/>
      <c r="Q91" s="160">
        <f>SUM(Q92:Q98)</f>
        <v>0</v>
      </c>
      <c r="R91" s="160"/>
      <c r="S91" s="160"/>
      <c r="T91" s="161"/>
      <c r="U91" s="155"/>
      <c r="V91" s="155">
        <f>SUM(V92:V98)</f>
        <v>0.73</v>
      </c>
      <c r="W91" s="155"/>
      <c r="X91" s="155"/>
      <c r="Y91" s="147"/>
      <c r="AG91" t="s">
        <v>128</v>
      </c>
    </row>
    <row r="92" spans="1:60" outlineLevel="1" x14ac:dyDescent="0.2">
      <c r="A92" s="162">
        <v>95</v>
      </c>
      <c r="B92" s="163" t="s">
        <v>367</v>
      </c>
      <c r="C92" s="177" t="s">
        <v>368</v>
      </c>
      <c r="D92" s="164" t="s">
        <v>166</v>
      </c>
      <c r="E92" s="165">
        <v>6</v>
      </c>
      <c r="F92" s="166"/>
      <c r="G92" s="166">
        <f>ROUND(E92*F92,2)</f>
        <v>0</v>
      </c>
      <c r="H92" s="166">
        <v>25.47</v>
      </c>
      <c r="I92" s="166">
        <f>ROUND(E92*H92,2)</f>
        <v>152.82</v>
      </c>
      <c r="J92" s="166">
        <v>69.03</v>
      </c>
      <c r="K92" s="166">
        <f>ROUND(E92*J92,2)</f>
        <v>414.18</v>
      </c>
      <c r="L92" s="166">
        <v>21</v>
      </c>
      <c r="M92" s="166">
        <f>G92*(1+L92/100)</f>
        <v>0</v>
      </c>
      <c r="N92" s="166">
        <v>8.3500000000000005E-2</v>
      </c>
      <c r="O92" s="166">
        <f>ROUND(E92*N92,2)</f>
        <v>0.5</v>
      </c>
      <c r="P92" s="166">
        <v>0</v>
      </c>
      <c r="Q92" s="166">
        <f>ROUND(E92*P92,2)</f>
        <v>0</v>
      </c>
      <c r="R92" s="166"/>
      <c r="S92" s="166" t="s">
        <v>132</v>
      </c>
      <c r="T92" s="167" t="s">
        <v>132</v>
      </c>
      <c r="U92" s="152">
        <v>0.121</v>
      </c>
      <c r="V92" s="152">
        <f>ROUND(E92*U92,2)</f>
        <v>0.73</v>
      </c>
      <c r="W92" s="152"/>
      <c r="X92" s="152" t="s">
        <v>133</v>
      </c>
      <c r="Z92" s="147"/>
      <c r="AA92" s="147"/>
      <c r="AB92" s="147"/>
      <c r="AC92" s="147"/>
      <c r="AD92" s="147"/>
      <c r="AE92" s="147"/>
      <c r="AF92" s="147"/>
      <c r="AG92" s="147" t="s">
        <v>134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 x14ac:dyDescent="0.2">
      <c r="A93" s="150"/>
      <c r="B93" s="151"/>
      <c r="C93" s="270" t="s">
        <v>185</v>
      </c>
      <c r="D93" s="271"/>
      <c r="E93" s="271"/>
      <c r="F93" s="271"/>
      <c r="G93" s="271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47"/>
      <c r="Z93" s="147"/>
      <c r="AA93" s="147"/>
      <c r="AB93" s="147"/>
      <c r="AC93" s="147"/>
      <c r="AD93" s="147"/>
      <c r="AE93" s="147"/>
      <c r="AF93" s="147"/>
      <c r="AG93" s="147" t="s">
        <v>162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 x14ac:dyDescent="0.2">
      <c r="A94" s="150"/>
      <c r="B94" s="151"/>
      <c r="C94" s="268" t="s">
        <v>369</v>
      </c>
      <c r="D94" s="269"/>
      <c r="E94" s="269"/>
      <c r="F94" s="269"/>
      <c r="G94" s="269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47"/>
      <c r="Z94" s="147"/>
      <c r="AA94" s="147"/>
      <c r="AB94" s="147"/>
      <c r="AC94" s="147"/>
      <c r="AD94" s="147"/>
      <c r="AE94" s="147"/>
      <c r="AF94" s="147"/>
      <c r="AG94" s="147" t="s">
        <v>162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">
      <c r="A95" s="150"/>
      <c r="B95" s="151"/>
      <c r="C95" s="268" t="s">
        <v>370</v>
      </c>
      <c r="D95" s="269"/>
      <c r="E95" s="269"/>
      <c r="F95" s="269"/>
      <c r="G95" s="269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47"/>
      <c r="Z95" s="147"/>
      <c r="AA95" s="147"/>
      <c r="AB95" s="147"/>
      <c r="AC95" s="147"/>
      <c r="AD95" s="147"/>
      <c r="AE95" s="147"/>
      <c r="AF95" s="147"/>
      <c r="AG95" s="147" t="s">
        <v>162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 x14ac:dyDescent="0.2">
      <c r="A96" s="150"/>
      <c r="B96" s="151"/>
      <c r="C96" s="268" t="s">
        <v>371</v>
      </c>
      <c r="D96" s="269"/>
      <c r="E96" s="269"/>
      <c r="F96" s="269"/>
      <c r="G96" s="269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47"/>
      <c r="Z96" s="147"/>
      <c r="AA96" s="147"/>
      <c r="AB96" s="147"/>
      <c r="AC96" s="147"/>
      <c r="AD96" s="147"/>
      <c r="AE96" s="147"/>
      <c r="AF96" s="147"/>
      <c r="AG96" s="147" t="s">
        <v>162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 x14ac:dyDescent="0.2">
      <c r="A97" s="168">
        <v>96</v>
      </c>
      <c r="B97" s="169" t="s">
        <v>372</v>
      </c>
      <c r="C97" s="176" t="s">
        <v>373</v>
      </c>
      <c r="D97" s="170" t="s">
        <v>178</v>
      </c>
      <c r="E97" s="171">
        <v>2</v>
      </c>
      <c r="F97" s="172"/>
      <c r="G97" s="172">
        <f>ROUND(E97*F97,2)</f>
        <v>0</v>
      </c>
      <c r="H97" s="172">
        <v>8250</v>
      </c>
      <c r="I97" s="172">
        <f>ROUND(E97*H97,2)</f>
        <v>16500</v>
      </c>
      <c r="J97" s="172">
        <v>0</v>
      </c>
      <c r="K97" s="172">
        <f>ROUND(E97*J97,2)</f>
        <v>0</v>
      </c>
      <c r="L97" s="172">
        <v>21</v>
      </c>
      <c r="M97" s="172">
        <f>G97*(1+L97/100)</f>
        <v>0</v>
      </c>
      <c r="N97" s="172">
        <v>2.9990000000000001</v>
      </c>
      <c r="O97" s="172">
        <f>ROUND(E97*N97,2)</f>
        <v>6</v>
      </c>
      <c r="P97" s="172">
        <v>0</v>
      </c>
      <c r="Q97" s="172">
        <f>ROUND(E97*P97,2)</f>
        <v>0</v>
      </c>
      <c r="R97" s="172" t="s">
        <v>224</v>
      </c>
      <c r="S97" s="172" t="s">
        <v>132</v>
      </c>
      <c r="T97" s="173" t="s">
        <v>132</v>
      </c>
      <c r="U97" s="152">
        <v>0</v>
      </c>
      <c r="V97" s="152">
        <f>ROUND(E97*U97,2)</f>
        <v>0</v>
      </c>
      <c r="W97" s="152"/>
      <c r="X97" s="152" t="s">
        <v>225</v>
      </c>
      <c r="Y97" s="147"/>
      <c r="Z97" s="147"/>
      <c r="AA97" s="147"/>
      <c r="AB97" s="147"/>
      <c r="AC97" s="147"/>
      <c r="AD97" s="147"/>
      <c r="AE97" s="147"/>
      <c r="AF97" s="147"/>
      <c r="AG97" s="147" t="s">
        <v>226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ht="22.5" outlineLevel="1" x14ac:dyDescent="0.2">
      <c r="A98" s="162">
        <v>97</v>
      </c>
      <c r="B98" s="163" t="s">
        <v>374</v>
      </c>
      <c r="C98" s="177" t="s">
        <v>375</v>
      </c>
      <c r="D98" s="164" t="s">
        <v>166</v>
      </c>
      <c r="E98" s="165">
        <v>10</v>
      </c>
      <c r="F98" s="166"/>
      <c r="G98" s="166">
        <f>ROUND(E98*F98,2)</f>
        <v>0</v>
      </c>
      <c r="H98" s="166">
        <v>301.88</v>
      </c>
      <c r="I98" s="166">
        <f>ROUND(E98*H98,2)</f>
        <v>3018.8</v>
      </c>
      <c r="J98" s="166">
        <v>1122.8699999999999</v>
      </c>
      <c r="K98" s="166">
        <f>ROUND(E98*J98,2)</f>
        <v>11228.7</v>
      </c>
      <c r="L98" s="166">
        <v>21</v>
      </c>
      <c r="M98" s="166">
        <f>G98*(1+L98/100)</f>
        <v>0</v>
      </c>
      <c r="N98" s="166">
        <v>1.1893</v>
      </c>
      <c r="O98" s="166">
        <f>ROUND(E98*N98,2)</f>
        <v>11.89</v>
      </c>
      <c r="P98" s="166">
        <v>0</v>
      </c>
      <c r="Q98" s="166">
        <f>ROUND(E98*P98,2)</f>
        <v>0</v>
      </c>
      <c r="R98" s="166"/>
      <c r="S98" s="166" t="s">
        <v>132</v>
      </c>
      <c r="T98" s="167" t="s">
        <v>376</v>
      </c>
      <c r="U98" s="152">
        <v>0</v>
      </c>
      <c r="V98" s="152">
        <f>ROUND(E98*U98,2)</f>
        <v>0</v>
      </c>
      <c r="W98" s="152"/>
      <c r="X98" s="152" t="s">
        <v>377</v>
      </c>
      <c r="Y98" s="147"/>
      <c r="Z98" s="147"/>
      <c r="AA98" s="147"/>
      <c r="AB98" s="147"/>
      <c r="AC98" s="147"/>
      <c r="AD98" s="147"/>
      <c r="AE98" s="147"/>
      <c r="AF98" s="147"/>
      <c r="AG98" s="147" t="s">
        <v>378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x14ac:dyDescent="0.2">
      <c r="D99" s="10"/>
    </row>
    <row r="100" spans="1:60" x14ac:dyDescent="0.2">
      <c r="D100" s="10"/>
    </row>
    <row r="101" spans="1:60" x14ac:dyDescent="0.2">
      <c r="D101" s="10"/>
      <c r="G101" s="86">
        <f>G8+G44+G46+G48+G52+G58+G67+G70+G77+G82+G86+G89+G91</f>
        <v>0</v>
      </c>
    </row>
    <row r="102" spans="1:60" x14ac:dyDescent="0.2">
      <c r="D102" s="10"/>
    </row>
    <row r="103" spans="1:60" x14ac:dyDescent="0.2">
      <c r="D103" s="10"/>
    </row>
    <row r="104" spans="1:60" x14ac:dyDescent="0.2">
      <c r="D104" s="10"/>
    </row>
    <row r="105" spans="1:60" x14ac:dyDescent="0.2">
      <c r="D105" s="10"/>
    </row>
    <row r="106" spans="1:60" x14ac:dyDescent="0.2">
      <c r="D106" s="10"/>
    </row>
    <row r="107" spans="1:60" x14ac:dyDescent="0.2">
      <c r="D107" s="10"/>
    </row>
    <row r="108" spans="1:60" x14ac:dyDescent="0.2">
      <c r="D108" s="10"/>
    </row>
    <row r="109" spans="1:60" x14ac:dyDescent="0.2">
      <c r="D109" s="10"/>
    </row>
    <row r="110" spans="1:60" x14ac:dyDescent="0.2">
      <c r="D110" s="10"/>
    </row>
    <row r="111" spans="1:60" x14ac:dyDescent="0.2">
      <c r="D111" s="10"/>
    </row>
    <row r="112" spans="1:60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</sheetData>
  <mergeCells count="13">
    <mergeCell ref="C50:G50"/>
    <mergeCell ref="A1:G1"/>
    <mergeCell ref="C2:G2"/>
    <mergeCell ref="C3:G3"/>
    <mergeCell ref="C4:G4"/>
    <mergeCell ref="C24:G24"/>
    <mergeCell ref="C96:G96"/>
    <mergeCell ref="C66:G66"/>
    <mergeCell ref="C75:G75"/>
    <mergeCell ref="C84:G84"/>
    <mergeCell ref="C93:G93"/>
    <mergeCell ref="C94:G94"/>
    <mergeCell ref="C95:G9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BH4967"/>
  <sheetViews>
    <sheetView workbookViewId="0">
      <pane ySplit="7" topLeftCell="A8" activePane="bottomLeft" state="frozen"/>
      <selection pane="bottomLeft" activeCell="F27" sqref="F27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38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1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72" t="s">
        <v>7</v>
      </c>
      <c r="B1" s="272"/>
      <c r="C1" s="272"/>
      <c r="D1" s="272"/>
      <c r="E1" s="272"/>
      <c r="F1" s="272"/>
      <c r="G1" s="272"/>
      <c r="AG1" t="s">
        <v>102</v>
      </c>
    </row>
    <row r="2" spans="1:60" ht="24.95" customHeight="1" x14ac:dyDescent="0.2">
      <c r="A2" s="139" t="s">
        <v>8</v>
      </c>
      <c r="B2" s="49" t="s">
        <v>44</v>
      </c>
      <c r="C2" s="273" t="s">
        <v>45</v>
      </c>
      <c r="D2" s="274"/>
      <c r="E2" s="274"/>
      <c r="F2" s="274"/>
      <c r="G2" s="275"/>
      <c r="AG2" t="s">
        <v>103</v>
      </c>
    </row>
    <row r="3" spans="1:60" ht="24.95" customHeight="1" x14ac:dyDescent="0.2">
      <c r="A3" s="139" t="s">
        <v>9</v>
      </c>
      <c r="B3" s="49" t="s">
        <v>54</v>
      </c>
      <c r="C3" s="273" t="s">
        <v>55</v>
      </c>
      <c r="D3" s="274"/>
      <c r="E3" s="274"/>
      <c r="F3" s="274"/>
      <c r="G3" s="275"/>
      <c r="AC3" s="121" t="s">
        <v>103</v>
      </c>
      <c r="AG3" t="s">
        <v>104</v>
      </c>
    </row>
    <row r="4" spans="1:60" ht="24.95" customHeight="1" x14ac:dyDescent="0.2">
      <c r="A4" s="140" t="s">
        <v>10</v>
      </c>
      <c r="B4" s="141" t="s">
        <v>56</v>
      </c>
      <c r="C4" s="276" t="s">
        <v>57</v>
      </c>
      <c r="D4" s="277"/>
      <c r="E4" s="277"/>
      <c r="F4" s="277"/>
      <c r="G4" s="278"/>
      <c r="AG4" t="s">
        <v>105</v>
      </c>
    </row>
    <row r="5" spans="1:60" x14ac:dyDescent="0.2">
      <c r="D5" s="10"/>
    </row>
    <row r="6" spans="1:60" ht="38.25" x14ac:dyDescent="0.2">
      <c r="A6" s="143" t="s">
        <v>106</v>
      </c>
      <c r="B6" s="145" t="s">
        <v>107</v>
      </c>
      <c r="C6" s="145" t="s">
        <v>108</v>
      </c>
      <c r="D6" s="144" t="s">
        <v>109</v>
      </c>
      <c r="E6" s="143" t="s">
        <v>110</v>
      </c>
      <c r="F6" s="142" t="s">
        <v>111</v>
      </c>
      <c r="G6" s="143" t="s">
        <v>31</v>
      </c>
      <c r="H6" s="146" t="s">
        <v>32</v>
      </c>
      <c r="I6" s="146" t="s">
        <v>112</v>
      </c>
      <c r="J6" s="146" t="s">
        <v>33</v>
      </c>
      <c r="K6" s="146" t="s">
        <v>113</v>
      </c>
      <c r="L6" s="146" t="s">
        <v>114</v>
      </c>
      <c r="M6" s="146" t="s">
        <v>115</v>
      </c>
      <c r="N6" s="146" t="s">
        <v>116</v>
      </c>
      <c r="O6" s="146" t="s">
        <v>117</v>
      </c>
      <c r="P6" s="146" t="s">
        <v>118</v>
      </c>
      <c r="Q6" s="146" t="s">
        <v>119</v>
      </c>
      <c r="R6" s="146" t="s">
        <v>120</v>
      </c>
      <c r="S6" s="146" t="s">
        <v>121</v>
      </c>
      <c r="T6" s="146" t="s">
        <v>122</v>
      </c>
      <c r="U6" s="146" t="s">
        <v>123</v>
      </c>
      <c r="V6" s="146" t="s">
        <v>124</v>
      </c>
      <c r="W6" s="146" t="s">
        <v>125</v>
      </c>
      <c r="X6" s="146" t="s">
        <v>126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56" t="s">
        <v>127</v>
      </c>
      <c r="B8" s="157" t="s">
        <v>73</v>
      </c>
      <c r="C8" s="175" t="s">
        <v>74</v>
      </c>
      <c r="D8" s="158"/>
      <c r="E8" s="159"/>
      <c r="F8" s="160"/>
      <c r="G8" s="160">
        <f>SUMIF(AG9:AG15,"&lt;&gt;NOR",G9:R15)</f>
        <v>0</v>
      </c>
      <c r="H8" s="160"/>
      <c r="I8" s="160">
        <f>SUM(I9:I14)</f>
        <v>16000</v>
      </c>
      <c r="J8" s="160"/>
      <c r="K8" s="160">
        <f>SUM(K9:K14)</f>
        <v>8000</v>
      </c>
      <c r="L8" s="160"/>
      <c r="M8" s="160">
        <f>SUM(M9:M14)</f>
        <v>0</v>
      </c>
      <c r="N8" s="160"/>
      <c r="O8" s="160">
        <f>SUM(O9:O14)</f>
        <v>0</v>
      </c>
      <c r="P8" s="160"/>
      <c r="Q8" s="160">
        <f>SUM(Q9:Q14)</f>
        <v>0</v>
      </c>
      <c r="R8" s="160"/>
      <c r="S8" s="160"/>
      <c r="T8" s="161"/>
      <c r="U8" s="155"/>
      <c r="V8" s="155">
        <f>SUM(V9:V14)</f>
        <v>0</v>
      </c>
      <c r="W8" s="155"/>
      <c r="X8" s="155"/>
      <c r="Y8" s="191"/>
      <c r="AG8" t="s">
        <v>128</v>
      </c>
    </row>
    <row r="9" spans="1:60" outlineLevel="1" x14ac:dyDescent="0.2">
      <c r="A9" s="168">
        <v>1</v>
      </c>
      <c r="B9" s="169" t="s">
        <v>380</v>
      </c>
      <c r="C9" s="176" t="s">
        <v>381</v>
      </c>
      <c r="D9" s="170" t="s">
        <v>382</v>
      </c>
      <c r="E9" s="171">
        <v>1</v>
      </c>
      <c r="F9" s="172"/>
      <c r="G9" s="172">
        <f t="shared" ref="G9:G14" si="0">ROUND(E9*F9,2)</f>
        <v>0</v>
      </c>
      <c r="H9" s="172">
        <v>0</v>
      </c>
      <c r="I9" s="172">
        <f t="shared" ref="I9:I14" si="1">ROUND(E9*H9,2)</f>
        <v>0</v>
      </c>
      <c r="J9" s="172">
        <v>5000</v>
      </c>
      <c r="K9" s="172">
        <f t="shared" ref="K9:K14" si="2">ROUND(E9*J9,2)</f>
        <v>5000</v>
      </c>
      <c r="L9" s="172">
        <v>21</v>
      </c>
      <c r="M9" s="172">
        <f t="shared" ref="M9:M14" si="3">G9*(1+L9/100)</f>
        <v>0</v>
      </c>
      <c r="N9" s="172">
        <v>0</v>
      </c>
      <c r="O9" s="172">
        <f t="shared" ref="O9:O14" si="4">ROUND(E9*N9,2)</f>
        <v>0</v>
      </c>
      <c r="P9" s="172">
        <v>0</v>
      </c>
      <c r="Q9" s="172">
        <f t="shared" ref="Q9:Q14" si="5">ROUND(E9*P9,2)</f>
        <v>0</v>
      </c>
      <c r="R9" s="172"/>
      <c r="S9" s="172" t="s">
        <v>132</v>
      </c>
      <c r="T9" s="173" t="s">
        <v>230</v>
      </c>
      <c r="U9" s="152">
        <v>0</v>
      </c>
      <c r="V9" s="152">
        <f t="shared" ref="V9:V14" si="6">ROUND(E9*U9,2)</f>
        <v>0</v>
      </c>
      <c r="W9" s="152"/>
      <c r="X9" s="152" t="s">
        <v>56</v>
      </c>
      <c r="Y9" s="147"/>
      <c r="Z9" s="147"/>
      <c r="AA9" s="147"/>
      <c r="AB9" s="147"/>
      <c r="AC9" s="147"/>
      <c r="AD9" s="147"/>
      <c r="AE9" s="147"/>
      <c r="AF9" s="147"/>
      <c r="AG9" s="147" t="s">
        <v>383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68">
        <v>2</v>
      </c>
      <c r="B10" s="169" t="s">
        <v>384</v>
      </c>
      <c r="C10" s="176" t="s">
        <v>385</v>
      </c>
      <c r="D10" s="170" t="s">
        <v>382</v>
      </c>
      <c r="E10" s="171">
        <v>1</v>
      </c>
      <c r="F10" s="172"/>
      <c r="G10" s="172">
        <f t="shared" si="0"/>
        <v>0</v>
      </c>
      <c r="H10" s="172">
        <v>0</v>
      </c>
      <c r="I10" s="172">
        <f t="shared" si="1"/>
        <v>0</v>
      </c>
      <c r="J10" s="172">
        <v>2000</v>
      </c>
      <c r="K10" s="172">
        <f t="shared" si="2"/>
        <v>2000</v>
      </c>
      <c r="L10" s="172">
        <v>21</v>
      </c>
      <c r="M10" s="172">
        <f t="shared" si="3"/>
        <v>0</v>
      </c>
      <c r="N10" s="172">
        <v>0</v>
      </c>
      <c r="O10" s="172">
        <f t="shared" si="4"/>
        <v>0</v>
      </c>
      <c r="P10" s="172">
        <v>0</v>
      </c>
      <c r="Q10" s="172">
        <f t="shared" si="5"/>
        <v>0</v>
      </c>
      <c r="R10" s="172"/>
      <c r="S10" s="172" t="s">
        <v>229</v>
      </c>
      <c r="T10" s="173" t="s">
        <v>230</v>
      </c>
      <c r="U10" s="152">
        <v>0</v>
      </c>
      <c r="V10" s="152">
        <f t="shared" si="6"/>
        <v>0</v>
      </c>
      <c r="W10" s="152"/>
      <c r="X10" s="152" t="s">
        <v>133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134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68">
        <v>3</v>
      </c>
      <c r="B11" s="169" t="s">
        <v>235</v>
      </c>
      <c r="C11" s="176" t="s">
        <v>386</v>
      </c>
      <c r="D11" s="170" t="s">
        <v>178</v>
      </c>
      <c r="E11" s="171">
        <v>2</v>
      </c>
      <c r="F11" s="172"/>
      <c r="G11" s="172">
        <f t="shared" si="0"/>
        <v>0</v>
      </c>
      <c r="H11" s="172">
        <v>4000</v>
      </c>
      <c r="I11" s="172">
        <f t="shared" si="1"/>
        <v>8000</v>
      </c>
      <c r="J11" s="172">
        <v>0</v>
      </c>
      <c r="K11" s="172">
        <f t="shared" si="2"/>
        <v>0</v>
      </c>
      <c r="L11" s="172">
        <v>21</v>
      </c>
      <c r="M11" s="172">
        <f t="shared" si="3"/>
        <v>0</v>
      </c>
      <c r="N11" s="172">
        <v>0</v>
      </c>
      <c r="O11" s="172">
        <f t="shared" si="4"/>
        <v>0</v>
      </c>
      <c r="P11" s="172">
        <v>0</v>
      </c>
      <c r="Q11" s="172">
        <f t="shared" si="5"/>
        <v>0</v>
      </c>
      <c r="R11" s="172"/>
      <c r="S11" s="172" t="s">
        <v>229</v>
      </c>
      <c r="T11" s="173" t="s">
        <v>230</v>
      </c>
      <c r="U11" s="152">
        <v>0</v>
      </c>
      <c r="V11" s="152">
        <f t="shared" si="6"/>
        <v>0</v>
      </c>
      <c r="W11" s="152"/>
      <c r="X11" s="152" t="s">
        <v>237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238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68">
        <v>4</v>
      </c>
      <c r="B12" s="169" t="s">
        <v>235</v>
      </c>
      <c r="C12" s="176" t="s">
        <v>387</v>
      </c>
      <c r="D12" s="170" t="s">
        <v>382</v>
      </c>
      <c r="E12" s="171">
        <v>1</v>
      </c>
      <c r="F12" s="172"/>
      <c r="G12" s="172">
        <f t="shared" si="0"/>
        <v>0</v>
      </c>
      <c r="H12" s="172">
        <v>4000</v>
      </c>
      <c r="I12" s="172">
        <f t="shared" si="1"/>
        <v>4000</v>
      </c>
      <c r="J12" s="172">
        <v>0</v>
      </c>
      <c r="K12" s="172">
        <f t="shared" si="2"/>
        <v>0</v>
      </c>
      <c r="L12" s="172">
        <v>21</v>
      </c>
      <c r="M12" s="172">
        <f t="shared" si="3"/>
        <v>0</v>
      </c>
      <c r="N12" s="172">
        <v>0</v>
      </c>
      <c r="O12" s="172">
        <f t="shared" si="4"/>
        <v>0</v>
      </c>
      <c r="P12" s="172">
        <v>0</v>
      </c>
      <c r="Q12" s="172">
        <f t="shared" si="5"/>
        <v>0</v>
      </c>
      <c r="R12" s="172"/>
      <c r="S12" s="172" t="s">
        <v>229</v>
      </c>
      <c r="T12" s="173" t="s">
        <v>230</v>
      </c>
      <c r="U12" s="152">
        <v>0</v>
      </c>
      <c r="V12" s="152">
        <f t="shared" si="6"/>
        <v>0</v>
      </c>
      <c r="W12" s="152"/>
      <c r="X12" s="152" t="s">
        <v>237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238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68">
        <v>5</v>
      </c>
      <c r="B13" s="169" t="s">
        <v>235</v>
      </c>
      <c r="C13" s="176" t="s">
        <v>388</v>
      </c>
      <c r="D13" s="170" t="s">
        <v>382</v>
      </c>
      <c r="E13" s="171">
        <v>1</v>
      </c>
      <c r="F13" s="172"/>
      <c r="G13" s="172">
        <f t="shared" si="0"/>
        <v>0</v>
      </c>
      <c r="H13" s="172">
        <v>4000</v>
      </c>
      <c r="I13" s="172">
        <f t="shared" si="1"/>
        <v>4000</v>
      </c>
      <c r="J13" s="172">
        <v>0</v>
      </c>
      <c r="K13" s="172">
        <f t="shared" si="2"/>
        <v>0</v>
      </c>
      <c r="L13" s="172">
        <v>21</v>
      </c>
      <c r="M13" s="172">
        <f t="shared" si="3"/>
        <v>0</v>
      </c>
      <c r="N13" s="172">
        <v>0</v>
      </c>
      <c r="O13" s="172">
        <f t="shared" si="4"/>
        <v>0</v>
      </c>
      <c r="P13" s="172">
        <v>0</v>
      </c>
      <c r="Q13" s="172">
        <f t="shared" si="5"/>
        <v>0</v>
      </c>
      <c r="R13" s="172"/>
      <c r="S13" s="172" t="s">
        <v>229</v>
      </c>
      <c r="T13" s="173" t="s">
        <v>230</v>
      </c>
      <c r="U13" s="152">
        <v>0</v>
      </c>
      <c r="V13" s="152">
        <f t="shared" si="6"/>
        <v>0</v>
      </c>
      <c r="W13" s="152"/>
      <c r="X13" s="152" t="s">
        <v>237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238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62">
        <v>6</v>
      </c>
      <c r="B14" s="163" t="s">
        <v>389</v>
      </c>
      <c r="C14" s="177" t="s">
        <v>390</v>
      </c>
      <c r="D14" s="164" t="s">
        <v>382</v>
      </c>
      <c r="E14" s="165">
        <v>1</v>
      </c>
      <c r="F14" s="166"/>
      <c r="G14" s="166">
        <f t="shared" si="0"/>
        <v>0</v>
      </c>
      <c r="H14" s="166">
        <v>0</v>
      </c>
      <c r="I14" s="166">
        <f t="shared" si="1"/>
        <v>0</v>
      </c>
      <c r="J14" s="166">
        <v>1000</v>
      </c>
      <c r="K14" s="166">
        <f t="shared" si="2"/>
        <v>1000</v>
      </c>
      <c r="L14" s="166">
        <v>21</v>
      </c>
      <c r="M14" s="166">
        <f t="shared" si="3"/>
        <v>0</v>
      </c>
      <c r="N14" s="166">
        <v>0</v>
      </c>
      <c r="O14" s="166">
        <f t="shared" si="4"/>
        <v>0</v>
      </c>
      <c r="P14" s="166">
        <v>0</v>
      </c>
      <c r="Q14" s="166">
        <f t="shared" si="5"/>
        <v>0</v>
      </c>
      <c r="R14" s="166"/>
      <c r="S14" s="166" t="s">
        <v>229</v>
      </c>
      <c r="T14" s="167" t="s">
        <v>230</v>
      </c>
      <c r="U14" s="152">
        <v>0</v>
      </c>
      <c r="V14" s="152">
        <f t="shared" si="6"/>
        <v>0</v>
      </c>
      <c r="W14" s="152"/>
      <c r="X14" s="152" t="s">
        <v>133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134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x14ac:dyDescent="0.2">
      <c r="A15" s="162"/>
      <c r="B15" s="163"/>
      <c r="C15" s="177"/>
      <c r="D15" s="164"/>
      <c r="E15" s="165"/>
      <c r="F15" s="166"/>
      <c r="G15" s="166"/>
      <c r="H15" s="166">
        <v>4000</v>
      </c>
      <c r="I15" s="166">
        <f t="shared" ref="I15" si="7">ROUND(E15*H15,2)</f>
        <v>0</v>
      </c>
      <c r="J15" s="166">
        <v>0</v>
      </c>
      <c r="K15" s="166">
        <f t="shared" ref="K15" si="8">ROUND(E15*J15,2)</f>
        <v>0</v>
      </c>
      <c r="L15" s="166">
        <v>21</v>
      </c>
      <c r="M15" s="166">
        <f t="shared" ref="M15" si="9">G15*(1+L15/100)</f>
        <v>0</v>
      </c>
      <c r="N15" s="166">
        <v>0</v>
      </c>
      <c r="O15" s="166">
        <f t="shared" ref="O15" si="10">ROUND(E15*N15,2)</f>
        <v>0</v>
      </c>
      <c r="P15" s="166">
        <v>0</v>
      </c>
      <c r="Q15" s="166">
        <f t="shared" ref="Q15" si="11">ROUND(E15*P15,2)</f>
        <v>0</v>
      </c>
      <c r="R15" s="166"/>
      <c r="S15" s="166"/>
      <c r="T15" s="167"/>
    </row>
    <row r="16" spans="1:60" x14ac:dyDescent="0.2">
      <c r="D16" s="10"/>
    </row>
    <row r="17" spans="4:4" x14ac:dyDescent="0.2">
      <c r="D17" s="10"/>
    </row>
    <row r="18" spans="4:4" x14ac:dyDescent="0.2">
      <c r="D18" s="10"/>
    </row>
    <row r="19" spans="4:4" x14ac:dyDescent="0.2">
      <c r="D19" s="10"/>
    </row>
    <row r="20" spans="4:4" x14ac:dyDescent="0.2">
      <c r="D20" s="10"/>
    </row>
    <row r="21" spans="4:4" x14ac:dyDescent="0.2">
      <c r="D21" s="10"/>
    </row>
    <row r="22" spans="4:4" x14ac:dyDescent="0.2">
      <c r="D22" s="10"/>
    </row>
    <row r="23" spans="4:4" x14ac:dyDescent="0.2">
      <c r="D23" s="10"/>
    </row>
    <row r="24" spans="4:4" x14ac:dyDescent="0.2">
      <c r="D24" s="10"/>
    </row>
    <row r="25" spans="4:4" x14ac:dyDescent="0.2">
      <c r="D25" s="10"/>
    </row>
    <row r="26" spans="4:4" x14ac:dyDescent="0.2">
      <c r="D26" s="10"/>
    </row>
    <row r="27" spans="4:4" x14ac:dyDescent="0.2">
      <c r="D27" s="10"/>
    </row>
    <row r="28" spans="4:4" x14ac:dyDescent="0.2">
      <c r="D28" s="10"/>
    </row>
    <row r="29" spans="4:4" x14ac:dyDescent="0.2">
      <c r="D29" s="10"/>
    </row>
    <row r="30" spans="4:4" x14ac:dyDescent="0.2">
      <c r="D30" s="10"/>
    </row>
    <row r="31" spans="4:4" x14ac:dyDescent="0.2">
      <c r="D31" s="10"/>
    </row>
    <row r="32" spans="4:4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BH5022"/>
  <sheetViews>
    <sheetView workbookViewId="0">
      <pane ySplit="6" topLeftCell="A88" activePane="bottomLeft" state="frozen"/>
      <selection pane="bottomLeft" activeCell="F102" sqref="F102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38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1" max="24" width="0" hidden="1" customWidth="1"/>
    <col min="25" max="25" width="13.28515625" customWidth="1"/>
    <col min="29" max="29" width="0" hidden="1" customWidth="1"/>
    <col min="31" max="41" width="0" hidden="1" customWidth="1"/>
  </cols>
  <sheetData>
    <row r="1" spans="1:60" ht="15.75" customHeight="1" x14ac:dyDescent="0.25">
      <c r="A1" s="272" t="s">
        <v>7</v>
      </c>
      <c r="B1" s="272"/>
      <c r="C1" s="272"/>
      <c r="D1" s="272"/>
      <c r="E1" s="272"/>
      <c r="F1" s="272"/>
      <c r="G1" s="272"/>
      <c r="AG1" t="s">
        <v>102</v>
      </c>
    </row>
    <row r="2" spans="1:60" ht="24.75" customHeight="1" x14ac:dyDescent="0.2">
      <c r="A2" s="139" t="s">
        <v>8</v>
      </c>
      <c r="B2" s="49" t="s">
        <v>44</v>
      </c>
      <c r="C2" s="273" t="s">
        <v>45</v>
      </c>
      <c r="D2" s="274"/>
      <c r="E2" s="274"/>
      <c r="F2" s="274"/>
      <c r="G2" s="275"/>
      <c r="AG2" t="s">
        <v>103</v>
      </c>
    </row>
    <row r="3" spans="1:60" ht="24.75" customHeight="1" x14ac:dyDescent="0.2">
      <c r="A3" s="139" t="s">
        <v>9</v>
      </c>
      <c r="B3" s="49" t="s">
        <v>58</v>
      </c>
      <c r="C3" s="273" t="s">
        <v>59</v>
      </c>
      <c r="D3" s="274"/>
      <c r="E3" s="274"/>
      <c r="F3" s="274"/>
      <c r="G3" s="275"/>
      <c r="AC3" s="121" t="s">
        <v>103</v>
      </c>
      <c r="AG3" t="s">
        <v>104</v>
      </c>
    </row>
    <row r="4" spans="1:60" ht="24.75" customHeight="1" x14ac:dyDescent="0.2">
      <c r="A4" s="140" t="s">
        <v>10</v>
      </c>
      <c r="B4" s="141" t="s">
        <v>58</v>
      </c>
      <c r="C4" s="276" t="s">
        <v>60</v>
      </c>
      <c r="D4" s="277"/>
      <c r="E4" s="277"/>
      <c r="F4" s="277"/>
      <c r="G4" s="278"/>
      <c r="AG4" t="s">
        <v>105</v>
      </c>
    </row>
    <row r="5" spans="1:60" x14ac:dyDescent="0.2">
      <c r="D5" s="10"/>
    </row>
    <row r="6" spans="1:60" ht="34.5" customHeight="1" x14ac:dyDescent="0.2">
      <c r="A6" s="143" t="s">
        <v>106</v>
      </c>
      <c r="B6" s="145" t="s">
        <v>107</v>
      </c>
      <c r="C6" s="145" t="s">
        <v>108</v>
      </c>
      <c r="D6" s="144" t="s">
        <v>109</v>
      </c>
      <c r="E6" s="143" t="s">
        <v>110</v>
      </c>
      <c r="F6" s="142" t="s">
        <v>111</v>
      </c>
      <c r="G6" s="143" t="s">
        <v>31</v>
      </c>
      <c r="H6" s="146" t="s">
        <v>32</v>
      </c>
      <c r="I6" s="146" t="s">
        <v>112</v>
      </c>
      <c r="J6" s="146" t="s">
        <v>33</v>
      </c>
      <c r="K6" s="146" t="s">
        <v>113</v>
      </c>
      <c r="L6" s="146" t="s">
        <v>114</v>
      </c>
      <c r="M6" s="146" t="s">
        <v>115</v>
      </c>
      <c r="N6" s="146" t="s">
        <v>116</v>
      </c>
      <c r="O6" s="146" t="s">
        <v>117</v>
      </c>
      <c r="P6" s="146" t="s">
        <v>118</v>
      </c>
      <c r="Q6" s="146" t="s">
        <v>119</v>
      </c>
      <c r="R6" s="146" t="s">
        <v>120</v>
      </c>
      <c r="S6" s="146" t="s">
        <v>121</v>
      </c>
      <c r="T6" s="146" t="s">
        <v>122</v>
      </c>
      <c r="U6" s="146" t="s">
        <v>123</v>
      </c>
      <c r="V6" s="146" t="s">
        <v>124</v>
      </c>
      <c r="W6" s="146" t="s">
        <v>125</v>
      </c>
      <c r="X6" s="146" t="s">
        <v>126</v>
      </c>
    </row>
    <row r="7" spans="1:60" x14ac:dyDescent="0.2">
      <c r="A7" s="156" t="s">
        <v>127</v>
      </c>
      <c r="B7" s="157" t="s">
        <v>73</v>
      </c>
      <c r="C7" s="175" t="s">
        <v>74</v>
      </c>
      <c r="D7" s="158"/>
      <c r="E7" s="159"/>
      <c r="F7" s="160"/>
      <c r="G7" s="160">
        <f>SUMIF(AG8:AG12,"&lt;&gt;NOR",G8:G12)</f>
        <v>0</v>
      </c>
      <c r="H7" s="160"/>
      <c r="I7" s="160">
        <f>SUM(I8:I12)</f>
        <v>53720</v>
      </c>
      <c r="J7" s="160"/>
      <c r="K7" s="160">
        <f>SUM(K8:K12)</f>
        <v>3900</v>
      </c>
      <c r="L7" s="160"/>
      <c r="M7" s="160">
        <f>SUM(M8:M12)</f>
        <v>0</v>
      </c>
      <c r="N7" s="160"/>
      <c r="O7" s="160">
        <f>SUM(O8:O12)</f>
        <v>0.69</v>
      </c>
      <c r="P7" s="160"/>
      <c r="Q7" s="160">
        <f>SUM(Q8:Q12)</f>
        <v>0</v>
      </c>
      <c r="R7" s="160"/>
      <c r="S7" s="160"/>
      <c r="T7" s="161"/>
      <c r="U7" s="155"/>
      <c r="V7" s="155">
        <f>SUM(V8:V12)</f>
        <v>0</v>
      </c>
      <c r="W7" s="155"/>
      <c r="X7" s="155"/>
      <c r="AG7" t="s">
        <v>128</v>
      </c>
    </row>
    <row r="8" spans="1:60" outlineLevel="1" x14ac:dyDescent="0.2">
      <c r="A8" s="168">
        <v>1</v>
      </c>
      <c r="B8" s="169" t="s">
        <v>391</v>
      </c>
      <c r="C8" s="176" t="s">
        <v>392</v>
      </c>
      <c r="D8" s="170" t="s">
        <v>178</v>
      </c>
      <c r="E8" s="171">
        <v>1</v>
      </c>
      <c r="F8" s="172"/>
      <c r="G8" s="172">
        <f>ROUND(E8*F8,2)</f>
        <v>0</v>
      </c>
      <c r="H8" s="172">
        <v>0</v>
      </c>
      <c r="I8" s="172">
        <f>ROUND(E8*H8,2)</f>
        <v>0</v>
      </c>
      <c r="J8" s="172">
        <v>1500</v>
      </c>
      <c r="K8" s="172">
        <f>ROUND(E8*J8,2)</f>
        <v>1500</v>
      </c>
      <c r="L8" s="172">
        <v>21</v>
      </c>
      <c r="M8" s="172">
        <f>G8*(1+L8/100)</f>
        <v>0</v>
      </c>
      <c r="N8" s="172">
        <v>0</v>
      </c>
      <c r="O8" s="172">
        <f>ROUND(E8*N8,2)</f>
        <v>0</v>
      </c>
      <c r="P8" s="172">
        <v>0</v>
      </c>
      <c r="Q8" s="172">
        <f>ROUND(E8*P8,2)</f>
        <v>0</v>
      </c>
      <c r="R8" s="172"/>
      <c r="S8" s="172" t="s">
        <v>229</v>
      </c>
      <c r="T8" s="173" t="s">
        <v>230</v>
      </c>
      <c r="U8" s="152">
        <v>0</v>
      </c>
      <c r="V8" s="152">
        <f>ROUND(E8*U8,2)</f>
        <v>0</v>
      </c>
      <c r="W8" s="152"/>
      <c r="X8" s="152" t="s">
        <v>133</v>
      </c>
      <c r="Y8" s="147"/>
      <c r="Z8" s="147"/>
      <c r="AA8" s="147"/>
      <c r="AB8" s="147"/>
      <c r="AC8" s="147"/>
      <c r="AD8" s="147"/>
      <c r="AE8" s="147"/>
      <c r="AF8" s="147"/>
      <c r="AG8" s="147" t="s">
        <v>134</v>
      </c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</row>
    <row r="9" spans="1:60" outlineLevel="1" x14ac:dyDescent="0.2">
      <c r="A9" s="168">
        <v>2</v>
      </c>
      <c r="B9" s="169" t="s">
        <v>235</v>
      </c>
      <c r="C9" s="176" t="s">
        <v>393</v>
      </c>
      <c r="D9" s="170" t="s">
        <v>346</v>
      </c>
      <c r="E9" s="171">
        <v>1</v>
      </c>
      <c r="F9" s="172"/>
      <c r="G9" s="172">
        <f>ROUND(E9*F9,2)</f>
        <v>0</v>
      </c>
      <c r="H9" s="172">
        <v>45000</v>
      </c>
      <c r="I9" s="172">
        <f>ROUND(E9*H9,2)</f>
        <v>45000</v>
      </c>
      <c r="J9" s="172">
        <v>0</v>
      </c>
      <c r="K9" s="172">
        <f>ROUND(E9*J9,2)</f>
        <v>0</v>
      </c>
      <c r="L9" s="172">
        <v>21</v>
      </c>
      <c r="M9" s="172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2"/>
      <c r="S9" s="172" t="s">
        <v>229</v>
      </c>
      <c r="T9" s="173" t="s">
        <v>230</v>
      </c>
      <c r="U9" s="152">
        <v>0</v>
      </c>
      <c r="V9" s="152">
        <f>ROUND(E9*U9,2)</f>
        <v>0</v>
      </c>
      <c r="W9" s="152"/>
      <c r="X9" s="152" t="s">
        <v>225</v>
      </c>
      <c r="Y9" s="147"/>
      <c r="Z9" s="147"/>
      <c r="AA9" s="147"/>
      <c r="AB9" s="147"/>
      <c r="AC9" s="147"/>
      <c r="AD9" s="147"/>
      <c r="AE9" s="147"/>
      <c r="AF9" s="147"/>
      <c r="AG9" s="147" t="s">
        <v>226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68">
        <v>3</v>
      </c>
      <c r="B10" s="169" t="s">
        <v>389</v>
      </c>
      <c r="C10" s="176" t="s">
        <v>394</v>
      </c>
      <c r="D10" s="170" t="s">
        <v>178</v>
      </c>
      <c r="E10" s="171">
        <v>2</v>
      </c>
      <c r="F10" s="172"/>
      <c r="G10" s="172">
        <f>ROUND(E10*F10,2)</f>
        <v>0</v>
      </c>
      <c r="H10" s="172">
        <v>0</v>
      </c>
      <c r="I10" s="172">
        <f>ROUND(E10*H10,2)</f>
        <v>0</v>
      </c>
      <c r="J10" s="172">
        <v>1200</v>
      </c>
      <c r="K10" s="172">
        <f>ROUND(E10*J10,2)</f>
        <v>2400</v>
      </c>
      <c r="L10" s="172">
        <v>21</v>
      </c>
      <c r="M10" s="172">
        <f>G10*(1+L10/100)</f>
        <v>0</v>
      </c>
      <c r="N10" s="172">
        <v>0</v>
      </c>
      <c r="O10" s="172">
        <f>ROUND(E10*N10,2)</f>
        <v>0</v>
      </c>
      <c r="P10" s="172">
        <v>0</v>
      </c>
      <c r="Q10" s="172">
        <f>ROUND(E10*P10,2)</f>
        <v>0</v>
      </c>
      <c r="R10" s="172"/>
      <c r="S10" s="172" t="s">
        <v>229</v>
      </c>
      <c r="T10" s="173" t="s">
        <v>230</v>
      </c>
      <c r="U10" s="152">
        <v>0</v>
      </c>
      <c r="V10" s="152">
        <f>ROUND(E10*U10,2)</f>
        <v>0</v>
      </c>
      <c r="W10" s="152"/>
      <c r="X10" s="152" t="s">
        <v>133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134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62">
        <v>4</v>
      </c>
      <c r="B11" s="163" t="s">
        <v>395</v>
      </c>
      <c r="C11" s="177" t="s">
        <v>396</v>
      </c>
      <c r="D11" s="164" t="s">
        <v>178</v>
      </c>
      <c r="E11" s="165">
        <v>2</v>
      </c>
      <c r="F11" s="166"/>
      <c r="G11" s="166">
        <f>ROUND(E11*F11,2)</f>
        <v>0</v>
      </c>
      <c r="H11" s="166">
        <v>4360</v>
      </c>
      <c r="I11" s="166">
        <f>ROUND(E11*H11,2)</f>
        <v>8720</v>
      </c>
      <c r="J11" s="166">
        <v>0</v>
      </c>
      <c r="K11" s="166">
        <f>ROUND(E11*J11,2)</f>
        <v>0</v>
      </c>
      <c r="L11" s="166">
        <v>21</v>
      </c>
      <c r="M11" s="166">
        <f>G11*(1+L11/100)</f>
        <v>0</v>
      </c>
      <c r="N11" s="166">
        <v>0.34499999999999997</v>
      </c>
      <c r="O11" s="166">
        <f>ROUND(E11*N11,2)</f>
        <v>0.69</v>
      </c>
      <c r="P11" s="166">
        <v>0</v>
      </c>
      <c r="Q11" s="166">
        <f>ROUND(E11*P11,2)</f>
        <v>0</v>
      </c>
      <c r="R11" s="166" t="s">
        <v>224</v>
      </c>
      <c r="S11" s="166" t="s">
        <v>132</v>
      </c>
      <c r="T11" s="167" t="s">
        <v>132</v>
      </c>
      <c r="U11" s="152">
        <v>0</v>
      </c>
      <c r="V11" s="152">
        <f>ROUND(E11*U11,2)</f>
        <v>0</v>
      </c>
      <c r="W11" s="152"/>
      <c r="X11" s="152" t="s">
        <v>225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231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50"/>
      <c r="B12" s="151"/>
      <c r="C12" s="270" t="s">
        <v>397</v>
      </c>
      <c r="D12" s="271"/>
      <c r="E12" s="271"/>
      <c r="F12" s="271"/>
      <c r="G12" s="271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47"/>
      <c r="Z12" s="147"/>
      <c r="AA12" s="147"/>
      <c r="AB12" s="147"/>
      <c r="AC12" s="147"/>
      <c r="AD12" s="147"/>
      <c r="AE12" s="147"/>
      <c r="AF12" s="147"/>
      <c r="AG12" s="147" t="s">
        <v>162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ht="25.5" x14ac:dyDescent="0.2">
      <c r="A13" s="156" t="s">
        <v>127</v>
      </c>
      <c r="B13" s="157" t="s">
        <v>91</v>
      </c>
      <c r="C13" s="175" t="s">
        <v>92</v>
      </c>
      <c r="D13" s="158"/>
      <c r="E13" s="159"/>
      <c r="F13" s="160"/>
      <c r="G13" s="160">
        <f>SUMIF(AG14:AG15,"&lt;&gt;NOR",G14:G15)</f>
        <v>0</v>
      </c>
      <c r="H13" s="160"/>
      <c r="I13" s="160">
        <f>SUM(I14:I15)</f>
        <v>100.55</v>
      </c>
      <c r="J13" s="160"/>
      <c r="K13" s="160">
        <f>SUM(K14:K15)</f>
        <v>2469.4499999999998</v>
      </c>
      <c r="L13" s="160"/>
      <c r="M13" s="160">
        <f>SUM(M14:M15)</f>
        <v>0</v>
      </c>
      <c r="N13" s="160"/>
      <c r="O13" s="160">
        <f>SUM(O14:O15)</f>
        <v>0</v>
      </c>
      <c r="P13" s="160"/>
      <c r="Q13" s="160">
        <f>SUM(Q14:Q15)</f>
        <v>0</v>
      </c>
      <c r="R13" s="160"/>
      <c r="S13" s="160"/>
      <c r="T13" s="161"/>
      <c r="U13" s="155"/>
      <c r="V13" s="155">
        <f>SUM(V14:V15)</f>
        <v>5.4</v>
      </c>
      <c r="W13" s="155"/>
      <c r="X13" s="155"/>
      <c r="AG13" t="s">
        <v>128</v>
      </c>
    </row>
    <row r="14" spans="1:60" outlineLevel="1" x14ac:dyDescent="0.2">
      <c r="A14" s="162">
        <v>48</v>
      </c>
      <c r="B14" s="163" t="s">
        <v>269</v>
      </c>
      <c r="C14" s="177" t="s">
        <v>270</v>
      </c>
      <c r="D14" s="164" t="s">
        <v>178</v>
      </c>
      <c r="E14" s="165">
        <v>5</v>
      </c>
      <c r="F14" s="166"/>
      <c r="G14" s="166">
        <f>ROUND(E14*F14,2)</f>
        <v>0</v>
      </c>
      <c r="H14" s="166">
        <v>20.11</v>
      </c>
      <c r="I14" s="166">
        <f>ROUND(E14*H14,2)</f>
        <v>100.55</v>
      </c>
      <c r="J14" s="166">
        <v>493.89</v>
      </c>
      <c r="K14" s="166">
        <f>ROUND(E14*J14,2)</f>
        <v>2469.4499999999998</v>
      </c>
      <c r="L14" s="166">
        <v>21</v>
      </c>
      <c r="M14" s="166">
        <f>G14*(1+L14/100)</f>
        <v>0</v>
      </c>
      <c r="N14" s="166">
        <v>4.4000000000000002E-4</v>
      </c>
      <c r="O14" s="166">
        <f>ROUND(E14*N14,2)</f>
        <v>0</v>
      </c>
      <c r="P14" s="166">
        <v>0</v>
      </c>
      <c r="Q14" s="166">
        <f>ROUND(E14*P14,2)</f>
        <v>0</v>
      </c>
      <c r="R14" s="166"/>
      <c r="S14" s="166" t="s">
        <v>132</v>
      </c>
      <c r="T14" s="167" t="s">
        <v>132</v>
      </c>
      <c r="U14" s="152">
        <v>1.08</v>
      </c>
      <c r="V14" s="152">
        <f>ROUND(E14*U14,2)</f>
        <v>5.4</v>
      </c>
      <c r="W14" s="152"/>
      <c r="X14" s="152" t="s">
        <v>133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134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50"/>
      <c r="B15" s="151"/>
      <c r="C15" s="178" t="s">
        <v>271</v>
      </c>
      <c r="D15" s="153"/>
      <c r="E15" s="154">
        <v>5</v>
      </c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47"/>
      <c r="Z15" s="147"/>
      <c r="AA15" s="147"/>
      <c r="AB15" s="147"/>
      <c r="AC15" s="147"/>
      <c r="AD15" s="147"/>
      <c r="AE15" s="147"/>
      <c r="AF15" s="147"/>
      <c r="AG15" s="147" t="s">
        <v>139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25.5" x14ac:dyDescent="0.2">
      <c r="A16" s="156" t="s">
        <v>127</v>
      </c>
      <c r="B16" s="157" t="s">
        <v>91</v>
      </c>
      <c r="C16" s="175" t="s">
        <v>92</v>
      </c>
      <c r="D16" s="158"/>
      <c r="E16" s="159"/>
      <c r="F16" s="160"/>
      <c r="G16" s="160">
        <f>SUMIF(AG17:AG23,"&lt;&gt;NOR",G17:G23)</f>
        <v>0</v>
      </c>
      <c r="H16" s="160"/>
      <c r="I16" s="160">
        <f>SUM(I17:I23)</f>
        <v>9107.26</v>
      </c>
      <c r="J16" s="160"/>
      <c r="K16" s="160">
        <f>SUM(K17:K23)</f>
        <v>4678.16</v>
      </c>
      <c r="L16" s="160"/>
      <c r="M16" s="160">
        <f>SUM(M17:M23)</f>
        <v>0</v>
      </c>
      <c r="N16" s="160"/>
      <c r="O16" s="160">
        <f>SUM(O17:O23)</f>
        <v>0</v>
      </c>
      <c r="P16" s="160"/>
      <c r="Q16" s="160">
        <f>SUM(Q17:Q23)</f>
        <v>0</v>
      </c>
      <c r="R16" s="160"/>
      <c r="S16" s="160"/>
      <c r="T16" s="161"/>
      <c r="U16" s="155"/>
      <c r="V16" s="155">
        <f>SUM(V17:V23)</f>
        <v>2.5</v>
      </c>
      <c r="W16" s="155"/>
      <c r="X16" s="155"/>
      <c r="AG16" t="s">
        <v>128</v>
      </c>
    </row>
    <row r="17" spans="1:60" outlineLevel="1" x14ac:dyDescent="0.2">
      <c r="A17" s="183">
        <v>50</v>
      </c>
      <c r="B17" s="184" t="s">
        <v>274</v>
      </c>
      <c r="C17" s="185" t="s">
        <v>275</v>
      </c>
      <c r="D17" s="186" t="s">
        <v>178</v>
      </c>
      <c r="E17" s="187">
        <v>2</v>
      </c>
      <c r="F17" s="188"/>
      <c r="G17" s="188">
        <f t="shared" ref="G17:G23" si="0">ROUND(E17*F17,2)</f>
        <v>0</v>
      </c>
      <c r="H17" s="188">
        <v>30.92</v>
      </c>
      <c r="I17" s="188">
        <f t="shared" ref="I17:I23" si="1">ROUND(E17*H17,2)</f>
        <v>61.84</v>
      </c>
      <c r="J17" s="188">
        <v>623.08000000000004</v>
      </c>
      <c r="K17" s="188">
        <f t="shared" ref="K17:K23" si="2">ROUND(E17*J17,2)</f>
        <v>1246.1600000000001</v>
      </c>
      <c r="L17" s="188">
        <v>21</v>
      </c>
      <c r="M17" s="188">
        <f t="shared" ref="M17:M23" si="3">G17*(1+L17/100)</f>
        <v>0</v>
      </c>
      <c r="N17" s="188">
        <v>6.8000000000000005E-4</v>
      </c>
      <c r="O17" s="188">
        <f t="shared" ref="O17:O23" si="4">ROUND(E17*N17,2)</f>
        <v>0</v>
      </c>
      <c r="P17" s="188">
        <v>0</v>
      </c>
      <c r="Q17" s="188">
        <f t="shared" ref="Q17:Q23" si="5">ROUND(E17*P17,2)</f>
        <v>0</v>
      </c>
      <c r="R17" s="188"/>
      <c r="S17" s="188" t="s">
        <v>132</v>
      </c>
      <c r="T17" s="188" t="s">
        <v>132</v>
      </c>
      <c r="U17" s="152">
        <v>1.25</v>
      </c>
      <c r="V17" s="152">
        <f t="shared" ref="V17:V23" si="6">ROUND(E17*U17,2)</f>
        <v>2.5</v>
      </c>
      <c r="W17" s="152"/>
      <c r="X17" s="152" t="s">
        <v>133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134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22.5" outlineLevel="1" x14ac:dyDescent="0.2">
      <c r="A18" s="183">
        <v>51</v>
      </c>
      <c r="B18" s="184" t="s">
        <v>276</v>
      </c>
      <c r="C18" s="185" t="s">
        <v>277</v>
      </c>
      <c r="D18" s="186" t="s">
        <v>273</v>
      </c>
      <c r="E18" s="187">
        <v>62.57</v>
      </c>
      <c r="F18" s="188"/>
      <c r="G18" s="188">
        <f t="shared" si="0"/>
        <v>0</v>
      </c>
      <c r="H18" s="188">
        <v>57.6</v>
      </c>
      <c r="I18" s="188">
        <f t="shared" si="1"/>
        <v>3604.03</v>
      </c>
      <c r="J18" s="188">
        <v>0</v>
      </c>
      <c r="K18" s="188">
        <f t="shared" si="2"/>
        <v>0</v>
      </c>
      <c r="L18" s="188">
        <v>21</v>
      </c>
      <c r="M18" s="188">
        <f t="shared" si="3"/>
        <v>0</v>
      </c>
      <c r="N18" s="188">
        <v>0</v>
      </c>
      <c r="O18" s="188">
        <f t="shared" si="4"/>
        <v>0</v>
      </c>
      <c r="P18" s="188">
        <v>0</v>
      </c>
      <c r="Q18" s="188">
        <f t="shared" si="5"/>
        <v>0</v>
      </c>
      <c r="R18" s="188"/>
      <c r="S18" s="188" t="s">
        <v>229</v>
      </c>
      <c r="T18" s="188" t="s">
        <v>230</v>
      </c>
      <c r="U18" s="152">
        <v>0</v>
      </c>
      <c r="V18" s="152">
        <f t="shared" si="6"/>
        <v>0</v>
      </c>
      <c r="W18" s="152"/>
      <c r="X18" s="152" t="s">
        <v>133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134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83">
        <v>52</v>
      </c>
      <c r="B19" s="184" t="s">
        <v>276</v>
      </c>
      <c r="C19" s="185" t="s">
        <v>278</v>
      </c>
      <c r="D19" s="186" t="s">
        <v>166</v>
      </c>
      <c r="E19" s="187">
        <v>1.1000000000000001</v>
      </c>
      <c r="F19" s="188"/>
      <c r="G19" s="188">
        <f t="shared" si="0"/>
        <v>0</v>
      </c>
      <c r="H19" s="188">
        <v>0</v>
      </c>
      <c r="I19" s="188">
        <f t="shared" si="1"/>
        <v>0</v>
      </c>
      <c r="J19" s="188">
        <v>3120</v>
      </c>
      <c r="K19" s="188">
        <f t="shared" si="2"/>
        <v>3432</v>
      </c>
      <c r="L19" s="188">
        <v>21</v>
      </c>
      <c r="M19" s="188">
        <f t="shared" si="3"/>
        <v>0</v>
      </c>
      <c r="N19" s="188">
        <v>0</v>
      </c>
      <c r="O19" s="188">
        <f t="shared" si="4"/>
        <v>0</v>
      </c>
      <c r="P19" s="188">
        <v>0</v>
      </c>
      <c r="Q19" s="188">
        <f t="shared" si="5"/>
        <v>0</v>
      </c>
      <c r="R19" s="188"/>
      <c r="S19" s="188" t="s">
        <v>229</v>
      </c>
      <c r="T19" s="188" t="s">
        <v>230</v>
      </c>
      <c r="U19" s="152">
        <v>0</v>
      </c>
      <c r="V19" s="152">
        <f t="shared" si="6"/>
        <v>0</v>
      </c>
      <c r="W19" s="152"/>
      <c r="X19" s="152" t="s">
        <v>237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279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83">
        <v>53</v>
      </c>
      <c r="B20" s="184" t="s">
        <v>276</v>
      </c>
      <c r="C20" s="185" t="s">
        <v>280</v>
      </c>
      <c r="D20" s="186" t="s">
        <v>273</v>
      </c>
      <c r="E20" s="187">
        <v>28.16</v>
      </c>
      <c r="F20" s="188"/>
      <c r="G20" s="188">
        <f t="shared" si="0"/>
        <v>0</v>
      </c>
      <c r="H20" s="188">
        <v>68.8</v>
      </c>
      <c r="I20" s="188">
        <f t="shared" si="1"/>
        <v>1937.41</v>
      </c>
      <c r="J20" s="188">
        <v>0</v>
      </c>
      <c r="K20" s="188">
        <f t="shared" si="2"/>
        <v>0</v>
      </c>
      <c r="L20" s="188">
        <v>21</v>
      </c>
      <c r="M20" s="188">
        <f t="shared" si="3"/>
        <v>0</v>
      </c>
      <c r="N20" s="188">
        <v>0</v>
      </c>
      <c r="O20" s="188">
        <f t="shared" si="4"/>
        <v>0</v>
      </c>
      <c r="P20" s="188">
        <v>0</v>
      </c>
      <c r="Q20" s="188">
        <f t="shared" si="5"/>
        <v>0</v>
      </c>
      <c r="R20" s="188"/>
      <c r="S20" s="188" t="s">
        <v>229</v>
      </c>
      <c r="T20" s="188" t="s">
        <v>230</v>
      </c>
      <c r="U20" s="152">
        <v>0</v>
      </c>
      <c r="V20" s="152">
        <f t="shared" si="6"/>
        <v>0</v>
      </c>
      <c r="W20" s="152"/>
      <c r="X20" s="152" t="s">
        <v>237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238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">
      <c r="A21" s="183">
        <v>54</v>
      </c>
      <c r="B21" s="184" t="s">
        <v>276</v>
      </c>
      <c r="C21" s="185" t="s">
        <v>281</v>
      </c>
      <c r="D21" s="186" t="s">
        <v>273</v>
      </c>
      <c r="E21" s="187">
        <v>9.68</v>
      </c>
      <c r="F21" s="188"/>
      <c r="G21" s="188">
        <f t="shared" si="0"/>
        <v>0</v>
      </c>
      <c r="H21" s="188">
        <v>68.8</v>
      </c>
      <c r="I21" s="188">
        <f t="shared" si="1"/>
        <v>665.98</v>
      </c>
      <c r="J21" s="188">
        <v>0</v>
      </c>
      <c r="K21" s="188">
        <f t="shared" si="2"/>
        <v>0</v>
      </c>
      <c r="L21" s="188">
        <v>21</v>
      </c>
      <c r="M21" s="188">
        <f t="shared" si="3"/>
        <v>0</v>
      </c>
      <c r="N21" s="188">
        <v>0</v>
      </c>
      <c r="O21" s="188">
        <f t="shared" si="4"/>
        <v>0</v>
      </c>
      <c r="P21" s="188">
        <v>0</v>
      </c>
      <c r="Q21" s="188">
        <f t="shared" si="5"/>
        <v>0</v>
      </c>
      <c r="R21" s="188"/>
      <c r="S21" s="188" t="s">
        <v>229</v>
      </c>
      <c r="T21" s="188" t="s">
        <v>230</v>
      </c>
      <c r="U21" s="152">
        <v>0</v>
      </c>
      <c r="V21" s="152">
        <f t="shared" si="6"/>
        <v>0</v>
      </c>
      <c r="W21" s="152"/>
      <c r="X21" s="152" t="s">
        <v>237</v>
      </c>
      <c r="Y21" s="147"/>
      <c r="Z21" s="147"/>
      <c r="AA21" s="147"/>
      <c r="AB21" s="147"/>
      <c r="AC21" s="147"/>
      <c r="AD21" s="147"/>
      <c r="AE21" s="147"/>
      <c r="AF21" s="147"/>
      <c r="AG21" s="147" t="s">
        <v>238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">
      <c r="A22" s="183">
        <v>55</v>
      </c>
      <c r="B22" s="184" t="s">
        <v>276</v>
      </c>
      <c r="C22" s="185" t="s">
        <v>282</v>
      </c>
      <c r="D22" s="186" t="s">
        <v>273</v>
      </c>
      <c r="E22" s="187">
        <v>19.47</v>
      </c>
      <c r="F22" s="188"/>
      <c r="G22" s="188">
        <f t="shared" si="0"/>
        <v>0</v>
      </c>
      <c r="H22" s="188">
        <v>68.8</v>
      </c>
      <c r="I22" s="188">
        <f t="shared" si="1"/>
        <v>1339.54</v>
      </c>
      <c r="J22" s="188">
        <v>0</v>
      </c>
      <c r="K22" s="188">
        <f t="shared" si="2"/>
        <v>0</v>
      </c>
      <c r="L22" s="188">
        <v>21</v>
      </c>
      <c r="M22" s="188">
        <f t="shared" si="3"/>
        <v>0</v>
      </c>
      <c r="N22" s="188">
        <v>0</v>
      </c>
      <c r="O22" s="188">
        <f t="shared" si="4"/>
        <v>0</v>
      </c>
      <c r="P22" s="188">
        <v>0</v>
      </c>
      <c r="Q22" s="188">
        <f t="shared" si="5"/>
        <v>0</v>
      </c>
      <c r="R22" s="188"/>
      <c r="S22" s="188" t="s">
        <v>229</v>
      </c>
      <c r="T22" s="188" t="s">
        <v>230</v>
      </c>
      <c r="U22" s="152">
        <v>0</v>
      </c>
      <c r="V22" s="152">
        <f t="shared" si="6"/>
        <v>0</v>
      </c>
      <c r="W22" s="152"/>
      <c r="X22" s="152" t="s">
        <v>237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238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ht="13.5" customHeight="1" outlineLevel="1" x14ac:dyDescent="0.2">
      <c r="A23" s="183">
        <v>56</v>
      </c>
      <c r="B23" s="184" t="s">
        <v>276</v>
      </c>
      <c r="C23" s="185" t="s">
        <v>283</v>
      </c>
      <c r="D23" s="186" t="s">
        <v>273</v>
      </c>
      <c r="E23" s="187">
        <v>21.78</v>
      </c>
      <c r="F23" s="188"/>
      <c r="G23" s="188">
        <f t="shared" si="0"/>
        <v>0</v>
      </c>
      <c r="H23" s="188">
        <v>68.8</v>
      </c>
      <c r="I23" s="188">
        <f t="shared" si="1"/>
        <v>1498.46</v>
      </c>
      <c r="J23" s="188">
        <v>0</v>
      </c>
      <c r="K23" s="188">
        <f t="shared" si="2"/>
        <v>0</v>
      </c>
      <c r="L23" s="188">
        <v>21</v>
      </c>
      <c r="M23" s="188">
        <f t="shared" si="3"/>
        <v>0</v>
      </c>
      <c r="N23" s="188">
        <v>0</v>
      </c>
      <c r="O23" s="188">
        <f t="shared" si="4"/>
        <v>0</v>
      </c>
      <c r="P23" s="188">
        <v>0</v>
      </c>
      <c r="Q23" s="188">
        <f t="shared" si="5"/>
        <v>0</v>
      </c>
      <c r="R23" s="188"/>
      <c r="S23" s="188" t="s">
        <v>229</v>
      </c>
      <c r="T23" s="188" t="s">
        <v>230</v>
      </c>
      <c r="U23" s="152">
        <v>0</v>
      </c>
      <c r="V23" s="152">
        <f t="shared" si="6"/>
        <v>0</v>
      </c>
      <c r="W23" s="152"/>
      <c r="X23" s="152" t="s">
        <v>237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238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x14ac:dyDescent="0.2">
      <c r="A24" s="156" t="s">
        <v>127</v>
      </c>
      <c r="B24" s="157" t="s">
        <v>85</v>
      </c>
      <c r="C24" s="175" t="s">
        <v>86</v>
      </c>
      <c r="D24" s="158"/>
      <c r="E24" s="159"/>
      <c r="F24" s="160"/>
      <c r="G24" s="160">
        <f>G25</f>
        <v>0</v>
      </c>
      <c r="H24" s="160"/>
      <c r="I24" s="160">
        <f>SUM(I25:I25)</f>
        <v>88077</v>
      </c>
      <c r="J24" s="160"/>
      <c r="K24" s="160">
        <f>SUM(K25:K25)</f>
        <v>13948</v>
      </c>
      <c r="L24" s="160"/>
      <c r="M24" s="160">
        <f>SUM(M25:M25)</f>
        <v>0</v>
      </c>
      <c r="N24" s="160"/>
      <c r="O24" s="160">
        <f>SUM(O25:O25)</f>
        <v>207.9</v>
      </c>
      <c r="P24" s="160"/>
      <c r="Q24" s="160">
        <f>SUM(Q25:Q25)</f>
        <v>0</v>
      </c>
      <c r="R24" s="160"/>
      <c r="S24" s="160"/>
      <c r="T24" s="161"/>
    </row>
    <row r="25" spans="1:60" x14ac:dyDescent="0.2">
      <c r="A25" s="168">
        <v>27</v>
      </c>
      <c r="B25" s="169" t="s">
        <v>209</v>
      </c>
      <c r="C25" s="176" t="s">
        <v>210</v>
      </c>
      <c r="D25" s="170" t="s">
        <v>166</v>
      </c>
      <c r="E25" s="171">
        <v>550</v>
      </c>
      <c r="F25" s="172"/>
      <c r="G25" s="172">
        <f>ROUND(E25*F25,2)</f>
        <v>0</v>
      </c>
      <c r="H25" s="172">
        <v>160.13999999999999</v>
      </c>
      <c r="I25" s="172">
        <f>ROUND(E25*H25,2)</f>
        <v>88077</v>
      </c>
      <c r="J25" s="172">
        <v>25.36</v>
      </c>
      <c r="K25" s="172">
        <f>ROUND(E25*J25,2)</f>
        <v>13948</v>
      </c>
      <c r="L25" s="172">
        <v>21</v>
      </c>
      <c r="M25" s="172">
        <f>G25*(1+L25/100)</f>
        <v>0</v>
      </c>
      <c r="N25" s="172">
        <v>0.378</v>
      </c>
      <c r="O25" s="172">
        <f>ROUND(E25*N25,2)</f>
        <v>207.9</v>
      </c>
      <c r="P25" s="172">
        <v>0</v>
      </c>
      <c r="Q25" s="172">
        <f>ROUND(E25*P25,2)</f>
        <v>0</v>
      </c>
      <c r="R25" s="172"/>
      <c r="S25" s="172" t="s">
        <v>132</v>
      </c>
      <c r="T25" s="173" t="s">
        <v>132</v>
      </c>
    </row>
    <row r="26" spans="1:60" x14ac:dyDescent="0.2">
      <c r="A26" s="156" t="s">
        <v>127</v>
      </c>
      <c r="B26" s="157" t="s">
        <v>75</v>
      </c>
      <c r="C26" s="175" t="s">
        <v>76</v>
      </c>
      <c r="D26" s="158"/>
      <c r="E26" s="159"/>
      <c r="F26" s="160"/>
      <c r="G26" s="160">
        <f>G27</f>
        <v>0</v>
      </c>
      <c r="H26" s="160"/>
      <c r="I26" s="160">
        <f>SUM(I27:I27)</f>
        <v>0</v>
      </c>
      <c r="J26" s="160"/>
      <c r="K26" s="160">
        <f>SUM(K27:K27)</f>
        <v>16929</v>
      </c>
      <c r="L26" s="160"/>
      <c r="M26" s="160">
        <f>SUM(M27:M27)</f>
        <v>0</v>
      </c>
      <c r="N26" s="160"/>
      <c r="O26" s="160">
        <f>SUM(O27:O27)</f>
        <v>0</v>
      </c>
      <c r="P26" s="160"/>
      <c r="Q26" s="160">
        <f>SUM(Q27:Q27)</f>
        <v>0</v>
      </c>
      <c r="R26" s="160"/>
      <c r="S26" s="160"/>
      <c r="T26" s="161"/>
    </row>
    <row r="27" spans="1:60" x14ac:dyDescent="0.2">
      <c r="A27" s="168">
        <v>28</v>
      </c>
      <c r="B27" s="169" t="s">
        <v>211</v>
      </c>
      <c r="C27" s="176" t="s">
        <v>212</v>
      </c>
      <c r="D27" s="170" t="s">
        <v>166</v>
      </c>
      <c r="E27" s="171">
        <v>330</v>
      </c>
      <c r="F27" s="172"/>
      <c r="G27" s="172">
        <f>ROUND(E27*F27,2)</f>
        <v>0</v>
      </c>
      <c r="H27" s="172">
        <v>0</v>
      </c>
      <c r="I27" s="172">
        <f>ROUND(E27*H27,2)</f>
        <v>0</v>
      </c>
      <c r="J27" s="172">
        <v>51.3</v>
      </c>
      <c r="K27" s="172">
        <f>ROUND(E27*J27,2)</f>
        <v>16929</v>
      </c>
      <c r="L27" s="172">
        <v>21</v>
      </c>
      <c r="M27" s="172">
        <f>G27*(1+L27/100)</f>
        <v>0</v>
      </c>
      <c r="N27" s="172">
        <v>0</v>
      </c>
      <c r="O27" s="172">
        <f>ROUND(E27*N27,2)</f>
        <v>0</v>
      </c>
      <c r="P27" s="172">
        <v>0</v>
      </c>
      <c r="Q27" s="172">
        <f>ROUND(E27*P27,2)</f>
        <v>0</v>
      </c>
      <c r="R27" s="172"/>
      <c r="S27" s="172" t="s">
        <v>132</v>
      </c>
      <c r="T27" s="173" t="s">
        <v>132</v>
      </c>
    </row>
    <row r="28" spans="1:60" x14ac:dyDescent="0.2">
      <c r="A28" s="156" t="s">
        <v>127</v>
      </c>
      <c r="B28" s="157" t="s">
        <v>95</v>
      </c>
      <c r="C28" s="175" t="s">
        <v>96</v>
      </c>
      <c r="D28" s="158"/>
      <c r="E28" s="159"/>
      <c r="F28" s="160"/>
      <c r="G28" s="160">
        <f>G29</f>
        <v>0</v>
      </c>
      <c r="H28" s="160"/>
      <c r="I28" s="160">
        <f>SUM(I29:I29)</f>
        <v>0</v>
      </c>
      <c r="J28" s="160"/>
      <c r="K28" s="160">
        <f>SUM(K29:K29)</f>
        <v>121897.29</v>
      </c>
      <c r="L28" s="160"/>
      <c r="M28" s="160">
        <f>SUM(M29:M29)</f>
        <v>0</v>
      </c>
      <c r="N28" s="160"/>
      <c r="O28" s="160">
        <f>SUM(O29:O29)</f>
        <v>0</v>
      </c>
      <c r="P28" s="160"/>
      <c r="Q28" s="160">
        <f>SUM(Q29:Q29)</f>
        <v>0</v>
      </c>
      <c r="R28" s="160"/>
      <c r="S28" s="160"/>
      <c r="T28" s="161"/>
    </row>
    <row r="29" spans="1:60" x14ac:dyDescent="0.2">
      <c r="A29" s="168">
        <v>29</v>
      </c>
      <c r="B29" s="169" t="s">
        <v>213</v>
      </c>
      <c r="C29" s="176" t="s">
        <v>214</v>
      </c>
      <c r="D29" s="170" t="s">
        <v>215</v>
      </c>
      <c r="E29" s="171">
        <v>372.20546999999999</v>
      </c>
      <c r="F29" s="172"/>
      <c r="G29" s="172">
        <f>ROUND(E29*F29,2)</f>
        <v>0</v>
      </c>
      <c r="H29" s="172">
        <v>0</v>
      </c>
      <c r="I29" s="172">
        <f>ROUND(E29*H29,2)</f>
        <v>0</v>
      </c>
      <c r="J29" s="172">
        <v>327.5</v>
      </c>
      <c r="K29" s="172">
        <f>ROUND(E29*J29,2)</f>
        <v>121897.29</v>
      </c>
      <c r="L29" s="172">
        <v>21</v>
      </c>
      <c r="M29" s="172">
        <f>G29*(1+L29/100)</f>
        <v>0</v>
      </c>
      <c r="N29" s="172">
        <v>0</v>
      </c>
      <c r="O29" s="172">
        <f>ROUND(E29*N29,2)</f>
        <v>0</v>
      </c>
      <c r="P29" s="172">
        <v>0</v>
      </c>
      <c r="Q29" s="172">
        <f>ROUND(E29*P29,2)</f>
        <v>0</v>
      </c>
      <c r="R29" s="172"/>
      <c r="S29" s="172" t="s">
        <v>132</v>
      </c>
      <c r="T29" s="173" t="s">
        <v>132</v>
      </c>
    </row>
    <row r="30" spans="1:60" x14ac:dyDescent="0.2">
      <c r="A30" s="156" t="s">
        <v>127</v>
      </c>
      <c r="B30" s="157" t="s">
        <v>97</v>
      </c>
      <c r="C30" s="175" t="s">
        <v>98</v>
      </c>
      <c r="D30" s="158"/>
      <c r="E30" s="159"/>
      <c r="F30" s="160"/>
      <c r="G30" s="160">
        <f>G31+G33+G34+G35+G37</f>
        <v>0</v>
      </c>
      <c r="H30" s="160"/>
      <c r="I30" s="160">
        <f>SUM(I31:I38)</f>
        <v>181656.36</v>
      </c>
      <c r="J30" s="160"/>
      <c r="K30" s="160">
        <f>SUM(K31:K38)</f>
        <v>18850.64</v>
      </c>
      <c r="L30" s="160"/>
      <c r="M30" s="160">
        <f>SUM(M31:M38)</f>
        <v>0</v>
      </c>
      <c r="N30" s="160"/>
      <c r="O30" s="160">
        <f>SUM(O31:O38)</f>
        <v>4.8</v>
      </c>
      <c r="P30" s="160"/>
      <c r="Q30" s="160">
        <f>SUM(Q31:Q38)</f>
        <v>0</v>
      </c>
      <c r="R30" s="160"/>
      <c r="S30" s="160"/>
      <c r="T30" s="161"/>
    </row>
    <row r="31" spans="1:60" ht="22.5" x14ac:dyDescent="0.2">
      <c r="A31" s="162">
        <v>30</v>
      </c>
      <c r="B31" s="163" t="s">
        <v>218</v>
      </c>
      <c r="C31" s="177" t="s">
        <v>219</v>
      </c>
      <c r="D31" s="164" t="s">
        <v>220</v>
      </c>
      <c r="E31" s="165">
        <v>108</v>
      </c>
      <c r="F31" s="166"/>
      <c r="G31" s="166">
        <f>ROUND(E31*F31,2)</f>
        <v>0</v>
      </c>
      <c r="H31" s="166">
        <v>8.42</v>
      </c>
      <c r="I31" s="166">
        <f>ROUND(E31*H31,2)</f>
        <v>909.36</v>
      </c>
      <c r="J31" s="166">
        <v>160.08000000000001</v>
      </c>
      <c r="K31" s="166">
        <f>ROUND(E31*J31,2)</f>
        <v>17288.64</v>
      </c>
      <c r="L31" s="166">
        <v>21</v>
      </c>
      <c r="M31" s="166">
        <f>G31*(1+L31/100)</f>
        <v>0</v>
      </c>
      <c r="N31" s="166">
        <v>2.0000000000000001E-4</v>
      </c>
      <c r="O31" s="166">
        <f>ROUND(E31*N31,2)</f>
        <v>0.02</v>
      </c>
      <c r="P31" s="166">
        <v>0</v>
      </c>
      <c r="Q31" s="166">
        <f>ROUND(E31*P31,2)</f>
        <v>0</v>
      </c>
      <c r="R31" s="166"/>
      <c r="S31" s="166" t="s">
        <v>132</v>
      </c>
      <c r="T31" s="167" t="s">
        <v>132</v>
      </c>
    </row>
    <row r="32" spans="1:60" x14ac:dyDescent="0.2">
      <c r="A32" s="150"/>
      <c r="B32" s="151"/>
      <c r="C32" s="270" t="s">
        <v>221</v>
      </c>
      <c r="D32" s="271"/>
      <c r="E32" s="271"/>
      <c r="F32" s="271"/>
      <c r="G32" s="271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</row>
    <row r="33" spans="1:20" x14ac:dyDescent="0.2">
      <c r="A33" s="168">
        <v>31</v>
      </c>
      <c r="B33" s="169" t="s">
        <v>222</v>
      </c>
      <c r="C33" s="176" t="s">
        <v>223</v>
      </c>
      <c r="D33" s="170" t="s">
        <v>178</v>
      </c>
      <c r="E33" s="171">
        <v>270</v>
      </c>
      <c r="F33" s="172"/>
      <c r="G33" s="172">
        <f>ROUND(E33*F33,2)</f>
        <v>0</v>
      </c>
      <c r="H33" s="172">
        <v>547</v>
      </c>
      <c r="I33" s="172">
        <f>ROUND(E33*H33,2)</f>
        <v>147690</v>
      </c>
      <c r="J33" s="172">
        <v>0</v>
      </c>
      <c r="K33" s="172">
        <f>ROUND(E33*J33,2)</f>
        <v>0</v>
      </c>
      <c r="L33" s="172">
        <v>21</v>
      </c>
      <c r="M33" s="172">
        <f>G33*(1+L33/100)</f>
        <v>0</v>
      </c>
      <c r="N33" s="172">
        <v>1.6E-2</v>
      </c>
      <c r="O33" s="172">
        <f>ROUND(E33*N33,2)</f>
        <v>4.32</v>
      </c>
      <c r="P33" s="172">
        <v>0</v>
      </c>
      <c r="Q33" s="172">
        <f>ROUND(E33*P33,2)</f>
        <v>0</v>
      </c>
      <c r="R33" s="172" t="s">
        <v>224</v>
      </c>
      <c r="S33" s="172" t="s">
        <v>132</v>
      </c>
      <c r="T33" s="173" t="s">
        <v>132</v>
      </c>
    </row>
    <row r="34" spans="1:20" x14ac:dyDescent="0.2">
      <c r="A34" s="168">
        <v>32</v>
      </c>
      <c r="B34" s="169" t="s">
        <v>227</v>
      </c>
      <c r="C34" s="176" t="s">
        <v>228</v>
      </c>
      <c r="D34" s="170" t="s">
        <v>178</v>
      </c>
      <c r="E34" s="171">
        <v>58</v>
      </c>
      <c r="F34" s="172"/>
      <c r="G34" s="172">
        <f>ROUND(E34*F34,2)</f>
        <v>0</v>
      </c>
      <c r="H34" s="172">
        <v>386.5</v>
      </c>
      <c r="I34" s="172">
        <f>ROUND(E34*H34,2)</f>
        <v>22417</v>
      </c>
      <c r="J34" s="172">
        <v>0</v>
      </c>
      <c r="K34" s="172">
        <f>ROUND(E34*J34,2)</f>
        <v>0</v>
      </c>
      <c r="L34" s="172">
        <v>21</v>
      </c>
      <c r="M34" s="172">
        <f>G34*(1+L34/100)</f>
        <v>0</v>
      </c>
      <c r="N34" s="172">
        <v>8.0000000000000002E-3</v>
      </c>
      <c r="O34" s="172">
        <f>ROUND(E34*N34,2)</f>
        <v>0.46</v>
      </c>
      <c r="P34" s="172">
        <v>0</v>
      </c>
      <c r="Q34" s="172">
        <f>ROUND(E34*P34,2)</f>
        <v>0</v>
      </c>
      <c r="R34" s="172"/>
      <c r="S34" s="172" t="s">
        <v>229</v>
      </c>
      <c r="T34" s="173" t="s">
        <v>230</v>
      </c>
    </row>
    <row r="35" spans="1:20" x14ac:dyDescent="0.2">
      <c r="A35" s="162">
        <v>33</v>
      </c>
      <c r="B35" s="163" t="s">
        <v>232</v>
      </c>
      <c r="C35" s="177" t="s">
        <v>233</v>
      </c>
      <c r="D35" s="164" t="s">
        <v>178</v>
      </c>
      <c r="E35" s="165">
        <v>1</v>
      </c>
      <c r="F35" s="166"/>
      <c r="G35" s="166">
        <f>ROUND(E35*F35,2)</f>
        <v>0</v>
      </c>
      <c r="H35" s="166">
        <v>2000</v>
      </c>
      <c r="I35" s="166">
        <f>ROUND(E35*H35,2)</f>
        <v>2000</v>
      </c>
      <c r="J35" s="166">
        <v>1562</v>
      </c>
      <c r="K35" s="166">
        <f>ROUND(E35*J35,2)</f>
        <v>1562</v>
      </c>
      <c r="L35" s="166">
        <v>21</v>
      </c>
      <c r="M35" s="166">
        <f>G35*(1+L35/100)</f>
        <v>0</v>
      </c>
      <c r="N35" s="166">
        <v>0</v>
      </c>
      <c r="O35" s="166">
        <f>ROUND(E35*N35,2)</f>
        <v>0</v>
      </c>
      <c r="P35" s="166">
        <v>0</v>
      </c>
      <c r="Q35" s="166">
        <f>ROUND(E35*P35,2)</f>
        <v>0</v>
      </c>
      <c r="R35" s="166"/>
      <c r="S35" s="166" t="s">
        <v>229</v>
      </c>
      <c r="T35" s="167" t="s">
        <v>230</v>
      </c>
    </row>
    <row r="36" spans="1:20" x14ac:dyDescent="0.2">
      <c r="A36" s="150"/>
      <c r="B36" s="151"/>
      <c r="C36" s="270" t="s">
        <v>234</v>
      </c>
      <c r="D36" s="271"/>
      <c r="E36" s="271"/>
      <c r="F36" s="271"/>
      <c r="G36" s="271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</row>
    <row r="37" spans="1:20" x14ac:dyDescent="0.2">
      <c r="A37" s="162">
        <v>34</v>
      </c>
      <c r="B37" s="163" t="s">
        <v>235</v>
      </c>
      <c r="C37" s="177" t="s">
        <v>236</v>
      </c>
      <c r="D37" s="164" t="s">
        <v>178</v>
      </c>
      <c r="E37" s="165">
        <v>1</v>
      </c>
      <c r="F37" s="166"/>
      <c r="G37" s="166">
        <f>ROUND(E37*F37,2)</f>
        <v>0</v>
      </c>
      <c r="H37" s="166">
        <v>8640</v>
      </c>
      <c r="I37" s="166">
        <f>ROUND(E37*H37,2)</f>
        <v>8640</v>
      </c>
      <c r="J37" s="166">
        <v>0</v>
      </c>
      <c r="K37" s="166">
        <f>ROUND(E37*J37,2)</f>
        <v>0</v>
      </c>
      <c r="L37" s="166">
        <v>21</v>
      </c>
      <c r="M37" s="166">
        <f>G37*(1+L37/100)</f>
        <v>0</v>
      </c>
      <c r="N37" s="166">
        <v>0</v>
      </c>
      <c r="O37" s="166">
        <f>ROUND(E37*N37,2)</f>
        <v>0</v>
      </c>
      <c r="P37" s="166">
        <v>0</v>
      </c>
      <c r="Q37" s="166">
        <f>ROUND(E37*P37,2)</f>
        <v>0</v>
      </c>
      <c r="R37" s="166"/>
      <c r="S37" s="166" t="s">
        <v>229</v>
      </c>
      <c r="T37" s="167" t="s">
        <v>230</v>
      </c>
    </row>
    <row r="38" spans="1:20" x14ac:dyDescent="0.2">
      <c r="A38" s="150"/>
      <c r="B38" s="151"/>
      <c r="C38" s="270" t="s">
        <v>239</v>
      </c>
      <c r="D38" s="271"/>
      <c r="E38" s="271"/>
      <c r="F38" s="271"/>
      <c r="G38" s="271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</row>
    <row r="39" spans="1:20" x14ac:dyDescent="0.2">
      <c r="A39" s="156" t="s">
        <v>127</v>
      </c>
      <c r="B39" s="157" t="s">
        <v>75</v>
      </c>
      <c r="C39" s="175" t="s">
        <v>76</v>
      </c>
      <c r="D39" s="158"/>
      <c r="E39" s="159"/>
      <c r="F39" s="160"/>
      <c r="G39" s="160">
        <f>G40+G41+G42</f>
        <v>0</v>
      </c>
      <c r="H39" s="160"/>
      <c r="I39" s="160">
        <f>SUM(I40:I42)</f>
        <v>0</v>
      </c>
      <c r="J39" s="160"/>
      <c r="K39" s="160">
        <f>SUM(K40:K42)</f>
        <v>5909.21</v>
      </c>
      <c r="L39" s="160"/>
      <c r="M39" s="160">
        <f>SUM(M40:M42)</f>
        <v>0</v>
      </c>
      <c r="N39" s="160"/>
      <c r="O39" s="160">
        <f>SUM(O40:O42)</f>
        <v>0</v>
      </c>
      <c r="P39" s="160"/>
      <c r="Q39" s="160">
        <f>SUM(Q40:Q42)</f>
        <v>0</v>
      </c>
      <c r="R39" s="160"/>
      <c r="S39" s="160"/>
      <c r="T39" s="161"/>
    </row>
    <row r="40" spans="1:20" x14ac:dyDescent="0.2">
      <c r="A40" s="168">
        <v>35</v>
      </c>
      <c r="B40" s="169" t="s">
        <v>240</v>
      </c>
      <c r="C40" s="176" t="s">
        <v>241</v>
      </c>
      <c r="D40" s="170" t="s">
        <v>142</v>
      </c>
      <c r="E40" s="171">
        <v>8.69</v>
      </c>
      <c r="F40" s="172"/>
      <c r="G40" s="172">
        <f>ROUND(E40*F40,2)</f>
        <v>0</v>
      </c>
      <c r="H40" s="172">
        <v>0</v>
      </c>
      <c r="I40" s="172">
        <f>ROUND(E40*H40,2)</f>
        <v>0</v>
      </c>
      <c r="J40" s="172">
        <v>131.5</v>
      </c>
      <c r="K40" s="172">
        <f>ROUND(E40*J40,2)</f>
        <v>1142.74</v>
      </c>
      <c r="L40" s="172">
        <v>21</v>
      </c>
      <c r="M40" s="172">
        <f>G40*(1+L40/100)</f>
        <v>0</v>
      </c>
      <c r="N40" s="172">
        <v>0</v>
      </c>
      <c r="O40" s="172">
        <f>ROUND(E40*N40,2)</f>
        <v>0</v>
      </c>
      <c r="P40" s="172">
        <v>0</v>
      </c>
      <c r="Q40" s="172">
        <f>ROUND(E40*P40,2)</f>
        <v>0</v>
      </c>
      <c r="R40" s="172"/>
      <c r="S40" s="172" t="s">
        <v>132</v>
      </c>
      <c r="T40" s="173" t="s">
        <v>132</v>
      </c>
    </row>
    <row r="41" spans="1:20" x14ac:dyDescent="0.2">
      <c r="A41" s="168">
        <v>36</v>
      </c>
      <c r="B41" s="169" t="s">
        <v>242</v>
      </c>
      <c r="C41" s="176" t="s">
        <v>243</v>
      </c>
      <c r="D41" s="170" t="s">
        <v>142</v>
      </c>
      <c r="E41" s="171">
        <v>8.69</v>
      </c>
      <c r="F41" s="172"/>
      <c r="G41" s="172">
        <f>ROUND(E41*F41,2)</f>
        <v>0</v>
      </c>
      <c r="H41" s="172">
        <v>0</v>
      </c>
      <c r="I41" s="172">
        <f>ROUND(E41*H41,2)</f>
        <v>0</v>
      </c>
      <c r="J41" s="172">
        <v>350</v>
      </c>
      <c r="K41" s="172">
        <f>ROUND(E41*J41,2)</f>
        <v>3041.5</v>
      </c>
      <c r="L41" s="172">
        <v>21</v>
      </c>
      <c r="M41" s="172">
        <f>G41*(1+L41/100)</f>
        <v>0</v>
      </c>
      <c r="N41" s="172">
        <v>0</v>
      </c>
      <c r="O41" s="172">
        <f>ROUND(E41*N41,2)</f>
        <v>0</v>
      </c>
      <c r="P41" s="172">
        <v>0</v>
      </c>
      <c r="Q41" s="172">
        <f>ROUND(E41*P41,2)</f>
        <v>0</v>
      </c>
      <c r="R41" s="172"/>
      <c r="S41" s="172" t="s">
        <v>132</v>
      </c>
      <c r="T41" s="173" t="s">
        <v>132</v>
      </c>
    </row>
    <row r="42" spans="1:20" x14ac:dyDescent="0.2">
      <c r="A42" s="168">
        <v>37</v>
      </c>
      <c r="B42" s="169" t="s">
        <v>244</v>
      </c>
      <c r="C42" s="176" t="s">
        <v>245</v>
      </c>
      <c r="D42" s="170" t="s">
        <v>142</v>
      </c>
      <c r="E42" s="171">
        <v>8.69</v>
      </c>
      <c r="F42" s="172"/>
      <c r="G42" s="172">
        <f>ROUND(E42*F42,2)</f>
        <v>0</v>
      </c>
      <c r="H42" s="172">
        <v>0</v>
      </c>
      <c r="I42" s="172">
        <f>ROUND(E42*H42,2)</f>
        <v>0</v>
      </c>
      <c r="J42" s="172">
        <v>198.5</v>
      </c>
      <c r="K42" s="172">
        <f>ROUND(E42*J42,2)</f>
        <v>1724.97</v>
      </c>
      <c r="L42" s="172">
        <v>21</v>
      </c>
      <c r="M42" s="172">
        <f>G42*(1+L42/100)</f>
        <v>0</v>
      </c>
      <c r="N42" s="172">
        <v>0</v>
      </c>
      <c r="O42" s="172">
        <f>ROUND(E42*N42,2)</f>
        <v>0</v>
      </c>
      <c r="P42" s="172">
        <v>0</v>
      </c>
      <c r="Q42" s="172">
        <f>ROUND(E42*P42,2)</f>
        <v>0</v>
      </c>
      <c r="R42" s="172"/>
      <c r="S42" s="172" t="s">
        <v>132</v>
      </c>
      <c r="T42" s="173" t="s">
        <v>132</v>
      </c>
    </row>
    <row r="43" spans="1:20" x14ac:dyDescent="0.2">
      <c r="A43" s="156" t="s">
        <v>127</v>
      </c>
      <c r="B43" s="157" t="s">
        <v>79</v>
      </c>
      <c r="C43" s="175" t="s">
        <v>80</v>
      </c>
      <c r="D43" s="158"/>
      <c r="E43" s="159"/>
      <c r="F43" s="160"/>
      <c r="G43" s="160">
        <f>G44</f>
        <v>0</v>
      </c>
      <c r="H43" s="160"/>
      <c r="I43" s="160">
        <f>SUM(I44:I44)</f>
        <v>8319.2199999999993</v>
      </c>
      <c r="J43" s="160"/>
      <c r="K43" s="160">
        <f>SUM(K44:K44)</f>
        <v>724.43</v>
      </c>
      <c r="L43" s="160"/>
      <c r="M43" s="160">
        <f>SUM(M44:M44)</f>
        <v>0</v>
      </c>
      <c r="N43" s="160"/>
      <c r="O43" s="160">
        <f>SUM(O44:O44)</f>
        <v>6.59</v>
      </c>
      <c r="P43" s="160"/>
      <c r="Q43" s="160">
        <f>SUM(Q44:Q44)</f>
        <v>0</v>
      </c>
      <c r="R43" s="160"/>
      <c r="S43" s="160"/>
      <c r="T43" s="161"/>
    </row>
    <row r="44" spans="1:20" ht="22.5" x14ac:dyDescent="0.2">
      <c r="A44" s="168">
        <v>38</v>
      </c>
      <c r="B44" s="169" t="s">
        <v>246</v>
      </c>
      <c r="C44" s="176" t="s">
        <v>247</v>
      </c>
      <c r="D44" s="170" t="s">
        <v>142</v>
      </c>
      <c r="E44" s="171">
        <v>2.61</v>
      </c>
      <c r="F44" s="172"/>
      <c r="G44" s="172">
        <f>ROUND(E44*F44,2)</f>
        <v>0</v>
      </c>
      <c r="H44" s="172">
        <v>3187.44</v>
      </c>
      <c r="I44" s="172">
        <f>ROUND(E44*H44,2)</f>
        <v>8319.2199999999993</v>
      </c>
      <c r="J44" s="172">
        <v>277.56</v>
      </c>
      <c r="K44" s="172">
        <f>ROUND(E44*J44,2)</f>
        <v>724.43</v>
      </c>
      <c r="L44" s="172">
        <v>21</v>
      </c>
      <c r="M44" s="172">
        <f>G44*(1+L44/100)</f>
        <v>0</v>
      </c>
      <c r="N44" s="172">
        <v>2.5249999999999999</v>
      </c>
      <c r="O44" s="172">
        <f>ROUND(E44*N44,2)</f>
        <v>6.59</v>
      </c>
      <c r="P44" s="172">
        <v>0</v>
      </c>
      <c r="Q44" s="172">
        <f>ROUND(E44*P44,2)</f>
        <v>0</v>
      </c>
      <c r="R44" s="172"/>
      <c r="S44" s="172" t="s">
        <v>132</v>
      </c>
      <c r="T44" s="173" t="s">
        <v>132</v>
      </c>
    </row>
    <row r="45" spans="1:20" x14ac:dyDescent="0.2">
      <c r="A45" s="156" t="s">
        <v>127</v>
      </c>
      <c r="B45" s="157" t="s">
        <v>81</v>
      </c>
      <c r="C45" s="175" t="s">
        <v>82</v>
      </c>
      <c r="D45" s="158"/>
      <c r="E45" s="159"/>
      <c r="F45" s="160"/>
      <c r="G45" s="160">
        <f>G46+G47+G48</f>
        <v>0</v>
      </c>
      <c r="H45" s="160"/>
      <c r="I45" s="160">
        <f>SUM(I46:I48)</f>
        <v>1555.9099999999999</v>
      </c>
      <c r="J45" s="160"/>
      <c r="K45" s="160">
        <f>SUM(K46:K48)</f>
        <v>14741.64</v>
      </c>
      <c r="L45" s="160"/>
      <c r="M45" s="160">
        <f>SUM(M46:M48)</f>
        <v>0</v>
      </c>
      <c r="N45" s="160"/>
      <c r="O45" s="160">
        <f>SUM(O46:O48)</f>
        <v>3.8599999999999994</v>
      </c>
      <c r="P45" s="160"/>
      <c r="Q45" s="160">
        <f>SUM(Q46:Q48)</f>
        <v>0</v>
      </c>
      <c r="R45" s="160"/>
      <c r="S45" s="160"/>
      <c r="T45" s="161"/>
    </row>
    <row r="46" spans="1:20" x14ac:dyDescent="0.2">
      <c r="A46" s="168">
        <v>39</v>
      </c>
      <c r="B46" s="169" t="s">
        <v>248</v>
      </c>
      <c r="C46" s="176" t="s">
        <v>249</v>
      </c>
      <c r="D46" s="170" t="s">
        <v>142</v>
      </c>
      <c r="E46" s="171">
        <v>1.25</v>
      </c>
      <c r="F46" s="172"/>
      <c r="G46" s="172">
        <f>ROUND(E46*F46,2)</f>
        <v>0</v>
      </c>
      <c r="H46" s="172">
        <v>0</v>
      </c>
      <c r="I46" s="172">
        <f>ROUND(E46*H46,2)</f>
        <v>0</v>
      </c>
      <c r="J46" s="172">
        <v>5655</v>
      </c>
      <c r="K46" s="172">
        <f>ROUND(E46*J46,2)</f>
        <v>7068.75</v>
      </c>
      <c r="L46" s="172">
        <v>21</v>
      </c>
      <c r="M46" s="172">
        <f>G46*(1+L46/100)</f>
        <v>0</v>
      </c>
      <c r="N46" s="172">
        <v>3.0044900000000001</v>
      </c>
      <c r="O46" s="172">
        <f>ROUND(E46*N46,2)</f>
        <v>3.76</v>
      </c>
      <c r="P46" s="172">
        <v>0</v>
      </c>
      <c r="Q46" s="172">
        <f>ROUND(E46*P46,2)</f>
        <v>0</v>
      </c>
      <c r="R46" s="172"/>
      <c r="S46" s="172" t="s">
        <v>229</v>
      </c>
      <c r="T46" s="173" t="s">
        <v>132</v>
      </c>
    </row>
    <row r="47" spans="1:20" x14ac:dyDescent="0.2">
      <c r="A47" s="168">
        <v>40</v>
      </c>
      <c r="B47" s="169" t="s">
        <v>250</v>
      </c>
      <c r="C47" s="176" t="s">
        <v>251</v>
      </c>
      <c r="D47" s="170" t="s">
        <v>166</v>
      </c>
      <c r="E47" s="171">
        <v>6.4</v>
      </c>
      <c r="F47" s="172"/>
      <c r="G47" s="172">
        <f>ROUND(E47*F47,2)</f>
        <v>0</v>
      </c>
      <c r="H47" s="172">
        <v>208.72</v>
      </c>
      <c r="I47" s="172">
        <f>ROUND(E47*H47,2)</f>
        <v>1335.81</v>
      </c>
      <c r="J47" s="172">
        <v>947.28</v>
      </c>
      <c r="K47" s="172">
        <f>ROUND(E47*J47,2)</f>
        <v>6062.59</v>
      </c>
      <c r="L47" s="172">
        <v>21</v>
      </c>
      <c r="M47" s="172">
        <f>G47*(1+L47/100)</f>
        <v>0</v>
      </c>
      <c r="N47" s="172">
        <v>1.4500000000000001E-2</v>
      </c>
      <c r="O47" s="172">
        <f>ROUND(E47*N47,2)</f>
        <v>0.09</v>
      </c>
      <c r="P47" s="172">
        <v>0</v>
      </c>
      <c r="Q47" s="172">
        <f>ROUND(E47*P47,2)</f>
        <v>0</v>
      </c>
      <c r="R47" s="172"/>
      <c r="S47" s="172" t="s">
        <v>132</v>
      </c>
      <c r="T47" s="173" t="s">
        <v>132</v>
      </c>
    </row>
    <row r="48" spans="1:20" x14ac:dyDescent="0.2">
      <c r="A48" s="168">
        <v>41</v>
      </c>
      <c r="B48" s="169" t="s">
        <v>252</v>
      </c>
      <c r="C48" s="176" t="s">
        <v>253</v>
      </c>
      <c r="D48" s="170" t="s">
        <v>166</v>
      </c>
      <c r="E48" s="171">
        <v>6.4</v>
      </c>
      <c r="F48" s="172"/>
      <c r="G48" s="172">
        <f>ROUND(E48*F48,2)</f>
        <v>0</v>
      </c>
      <c r="H48" s="172">
        <v>34.39</v>
      </c>
      <c r="I48" s="172">
        <f>ROUND(E48*H48,2)</f>
        <v>220.1</v>
      </c>
      <c r="J48" s="172">
        <v>251.61</v>
      </c>
      <c r="K48" s="172">
        <f>ROUND(E48*J48,2)</f>
        <v>1610.3</v>
      </c>
      <c r="L48" s="172">
        <v>21</v>
      </c>
      <c r="M48" s="172">
        <f>G48*(1+L48/100)</f>
        <v>0</v>
      </c>
      <c r="N48" s="172">
        <v>9.6000000000000002E-4</v>
      </c>
      <c r="O48" s="172">
        <f>ROUND(E48*N48,2)</f>
        <v>0.01</v>
      </c>
      <c r="P48" s="172">
        <v>0</v>
      </c>
      <c r="Q48" s="172">
        <f>ROUND(E48*P48,2)</f>
        <v>0</v>
      </c>
      <c r="R48" s="172"/>
      <c r="S48" s="172" t="s">
        <v>132</v>
      </c>
      <c r="T48" s="173" t="s">
        <v>132</v>
      </c>
    </row>
    <row r="49" spans="1:20" x14ac:dyDescent="0.2">
      <c r="A49" s="156" t="s">
        <v>127</v>
      </c>
      <c r="B49" s="157" t="s">
        <v>87</v>
      </c>
      <c r="C49" s="175" t="s">
        <v>88</v>
      </c>
      <c r="D49" s="158"/>
      <c r="E49" s="159"/>
      <c r="F49" s="160"/>
      <c r="G49" s="160">
        <f>G50</f>
        <v>0</v>
      </c>
      <c r="H49" s="160"/>
      <c r="I49" s="160">
        <f>SUM(I50:I51)</f>
        <v>560.95000000000005</v>
      </c>
      <c r="J49" s="160"/>
      <c r="K49" s="160">
        <f>SUM(K50:K51)</f>
        <v>84.17</v>
      </c>
      <c r="L49" s="160"/>
      <c r="M49" s="160">
        <f>SUM(M50:M51)</f>
        <v>0</v>
      </c>
      <c r="N49" s="160"/>
      <c r="O49" s="160">
        <f>SUM(O50:O51)</f>
        <v>0</v>
      </c>
      <c r="P49" s="160"/>
      <c r="Q49" s="160">
        <f>SUM(Q50:Q51)</f>
        <v>0</v>
      </c>
      <c r="R49" s="160"/>
      <c r="S49" s="160"/>
      <c r="T49" s="161"/>
    </row>
    <row r="50" spans="1:20" x14ac:dyDescent="0.2">
      <c r="A50" s="162">
        <v>42</v>
      </c>
      <c r="B50" s="163" t="s">
        <v>254</v>
      </c>
      <c r="C50" s="177" t="s">
        <v>255</v>
      </c>
      <c r="D50" s="164" t="s">
        <v>220</v>
      </c>
      <c r="E50" s="165">
        <v>5.6</v>
      </c>
      <c r="F50" s="166"/>
      <c r="G50" s="166">
        <f>ROUND(E50*F50,2)</f>
        <v>0</v>
      </c>
      <c r="H50" s="166">
        <v>100.17</v>
      </c>
      <c r="I50" s="166">
        <f>ROUND(E50*H50,2)</f>
        <v>560.95000000000005</v>
      </c>
      <c r="J50" s="166">
        <v>15.03</v>
      </c>
      <c r="K50" s="166">
        <f>ROUND(E50*J50,2)</f>
        <v>84.17</v>
      </c>
      <c r="L50" s="166">
        <v>21</v>
      </c>
      <c r="M50" s="166">
        <f>G50*(1+L50/100)</f>
        <v>0</v>
      </c>
      <c r="N50" s="166">
        <v>0</v>
      </c>
      <c r="O50" s="166">
        <f>ROUND(E50*N50,2)</f>
        <v>0</v>
      </c>
      <c r="P50" s="166">
        <v>0</v>
      </c>
      <c r="Q50" s="166">
        <f>ROUND(E50*P50,2)</f>
        <v>0</v>
      </c>
      <c r="R50" s="166"/>
      <c r="S50" s="166" t="s">
        <v>229</v>
      </c>
      <c r="T50" s="167" t="s">
        <v>230</v>
      </c>
    </row>
    <row r="51" spans="1:20" x14ac:dyDescent="0.2">
      <c r="A51" s="150"/>
      <c r="B51" s="151"/>
      <c r="C51" s="270" t="s">
        <v>256</v>
      </c>
      <c r="D51" s="271"/>
      <c r="E51" s="271"/>
      <c r="F51" s="271"/>
      <c r="G51" s="271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</row>
    <row r="52" spans="1:20" x14ac:dyDescent="0.2">
      <c r="A52" s="156" t="s">
        <v>127</v>
      </c>
      <c r="B52" s="157" t="s">
        <v>81</v>
      </c>
      <c r="C52" s="175" t="s">
        <v>82</v>
      </c>
      <c r="D52" s="158"/>
      <c r="E52" s="159"/>
      <c r="F52" s="160"/>
      <c r="G52" s="160">
        <f>G53</f>
        <v>0</v>
      </c>
      <c r="H52" s="160"/>
      <c r="I52" s="160">
        <f>SUM(I53:I53)</f>
        <v>4511.6899999999996</v>
      </c>
      <c r="J52" s="160"/>
      <c r="K52" s="160">
        <f>SUM(K53:K53)</f>
        <v>2758.71</v>
      </c>
      <c r="L52" s="160"/>
      <c r="M52" s="160">
        <f>SUM(M53:M53)</f>
        <v>0</v>
      </c>
      <c r="N52" s="160"/>
      <c r="O52" s="160">
        <f>SUM(O53:O53)</f>
        <v>0.17</v>
      </c>
      <c r="P52" s="160"/>
      <c r="Q52" s="160">
        <f>SUM(Q53:Q53)</f>
        <v>0</v>
      </c>
      <c r="R52" s="160"/>
      <c r="S52" s="160"/>
      <c r="T52" s="161"/>
    </row>
    <row r="53" spans="1:20" x14ac:dyDescent="0.2">
      <c r="A53" s="168">
        <v>43</v>
      </c>
      <c r="B53" s="169" t="s">
        <v>257</v>
      </c>
      <c r="C53" s="176" t="s">
        <v>258</v>
      </c>
      <c r="D53" s="170" t="s">
        <v>215</v>
      </c>
      <c r="E53" s="171">
        <v>0.16</v>
      </c>
      <c r="F53" s="172"/>
      <c r="G53" s="172">
        <f>ROUND(E53*F53,2)</f>
        <v>0</v>
      </c>
      <c r="H53" s="172">
        <v>28198.05</v>
      </c>
      <c r="I53" s="172">
        <f>ROUND(E53*H53,2)</f>
        <v>4511.6899999999996</v>
      </c>
      <c r="J53" s="172">
        <v>17241.95</v>
      </c>
      <c r="K53" s="172">
        <f>ROUND(E53*J53,2)</f>
        <v>2758.71</v>
      </c>
      <c r="L53" s="172">
        <v>21</v>
      </c>
      <c r="M53" s="172">
        <f>G53*(1+L53/100)</f>
        <v>0</v>
      </c>
      <c r="N53" s="172">
        <v>1.0561</v>
      </c>
      <c r="O53" s="172">
        <f>ROUND(E53*N53,2)</f>
        <v>0.17</v>
      </c>
      <c r="P53" s="172">
        <v>0</v>
      </c>
      <c r="Q53" s="172">
        <f>ROUND(E53*P53,2)</f>
        <v>0</v>
      </c>
      <c r="R53" s="172"/>
      <c r="S53" s="172" t="s">
        <v>132</v>
      </c>
      <c r="T53" s="173" t="s">
        <v>132</v>
      </c>
    </row>
    <row r="54" spans="1:20" x14ac:dyDescent="0.2">
      <c r="A54" s="156" t="s">
        <v>127</v>
      </c>
      <c r="B54" s="157" t="s">
        <v>89</v>
      </c>
      <c r="C54" s="175" t="s">
        <v>90</v>
      </c>
      <c r="D54" s="158"/>
      <c r="E54" s="159"/>
      <c r="F54" s="160"/>
      <c r="G54" s="160">
        <f>G55+G57+G58</f>
        <v>0</v>
      </c>
      <c r="H54" s="160"/>
      <c r="I54" s="160">
        <f>SUM(I55:I58)</f>
        <v>2547.58</v>
      </c>
      <c r="J54" s="160"/>
      <c r="K54" s="160">
        <f>SUM(K55:K58)</f>
        <v>1915.8200000000002</v>
      </c>
      <c r="L54" s="160"/>
      <c r="M54" s="160">
        <f>SUM(M55:M58)</f>
        <v>0</v>
      </c>
      <c r="N54" s="160"/>
      <c r="O54" s="160">
        <f>SUM(O55:O58)</f>
        <v>0.05</v>
      </c>
      <c r="P54" s="160"/>
      <c r="Q54" s="160">
        <f>SUM(Q55:Q58)</f>
        <v>0</v>
      </c>
      <c r="R54" s="160"/>
      <c r="S54" s="160"/>
      <c r="T54" s="161"/>
    </row>
    <row r="55" spans="1:20" x14ac:dyDescent="0.2">
      <c r="A55" s="162">
        <v>45</v>
      </c>
      <c r="B55" s="163" t="s">
        <v>261</v>
      </c>
      <c r="C55" s="177" t="s">
        <v>262</v>
      </c>
      <c r="D55" s="164" t="s">
        <v>166</v>
      </c>
      <c r="E55" s="165">
        <v>1.2</v>
      </c>
      <c r="F55" s="166"/>
      <c r="G55" s="166">
        <f>ROUND(E55*F55,2)</f>
        <v>0</v>
      </c>
      <c r="H55" s="166">
        <v>922.98</v>
      </c>
      <c r="I55" s="166">
        <f>ROUND(E55*H55,2)</f>
        <v>1107.58</v>
      </c>
      <c r="J55" s="166">
        <v>1407.02</v>
      </c>
      <c r="K55" s="166">
        <f>ROUND(E55*J55,2)</f>
        <v>1688.42</v>
      </c>
      <c r="L55" s="166">
        <v>21</v>
      </c>
      <c r="M55" s="166">
        <f>G55*(1+L55/100)</f>
        <v>0</v>
      </c>
      <c r="N55" s="166">
        <v>4.1959999999999997E-2</v>
      </c>
      <c r="O55" s="166">
        <f>ROUND(E55*N55,2)</f>
        <v>0.05</v>
      </c>
      <c r="P55" s="166">
        <v>0</v>
      </c>
      <c r="Q55" s="166">
        <f>ROUND(E55*P55,2)</f>
        <v>0</v>
      </c>
      <c r="R55" s="166"/>
      <c r="S55" s="166" t="s">
        <v>132</v>
      </c>
      <c r="T55" s="167" t="s">
        <v>132</v>
      </c>
    </row>
    <row r="56" spans="1:20" x14ac:dyDescent="0.2">
      <c r="A56" s="150"/>
      <c r="B56" s="151"/>
      <c r="C56" s="270" t="s">
        <v>263</v>
      </c>
      <c r="D56" s="271"/>
      <c r="E56" s="271"/>
      <c r="F56" s="271"/>
      <c r="G56" s="271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</row>
    <row r="57" spans="1:20" x14ac:dyDescent="0.2">
      <c r="A57" s="168">
        <v>46</v>
      </c>
      <c r="B57" s="169" t="s">
        <v>264</v>
      </c>
      <c r="C57" s="176" t="s">
        <v>265</v>
      </c>
      <c r="D57" s="170" t="s">
        <v>220</v>
      </c>
      <c r="E57" s="171">
        <v>6</v>
      </c>
      <c r="F57" s="172"/>
      <c r="G57" s="172">
        <f>ROUND(E57*F57,2)</f>
        <v>0</v>
      </c>
      <c r="H57" s="172">
        <v>0</v>
      </c>
      <c r="I57" s="172">
        <f>ROUND(E57*H57,2)</f>
        <v>0</v>
      </c>
      <c r="J57" s="172">
        <v>37.9</v>
      </c>
      <c r="K57" s="172">
        <f>ROUND(E57*J57,2)</f>
        <v>227.4</v>
      </c>
      <c r="L57" s="172">
        <v>21</v>
      </c>
      <c r="M57" s="172">
        <f>G57*(1+L57/100)</f>
        <v>0</v>
      </c>
      <c r="N57" s="172">
        <v>0</v>
      </c>
      <c r="O57" s="172">
        <f>ROUND(E57*N57,2)</f>
        <v>0</v>
      </c>
      <c r="P57" s="172">
        <v>0</v>
      </c>
      <c r="Q57" s="172">
        <f>ROUND(E57*P57,2)</f>
        <v>0</v>
      </c>
      <c r="R57" s="172"/>
      <c r="S57" s="172" t="s">
        <v>229</v>
      </c>
      <c r="T57" s="173" t="s">
        <v>132</v>
      </c>
    </row>
    <row r="58" spans="1:20" ht="22.5" x14ac:dyDescent="0.2">
      <c r="A58" s="168">
        <v>47</v>
      </c>
      <c r="B58" s="169" t="s">
        <v>235</v>
      </c>
      <c r="C58" s="176" t="s">
        <v>267</v>
      </c>
      <c r="D58" s="170" t="s">
        <v>268</v>
      </c>
      <c r="E58" s="171">
        <v>1</v>
      </c>
      <c r="F58" s="172"/>
      <c r="G58" s="172">
        <f>ROUND(E58*F58,2)</f>
        <v>0</v>
      </c>
      <c r="H58" s="172">
        <v>1440</v>
      </c>
      <c r="I58" s="172">
        <f>ROUND(E58*H58,2)</f>
        <v>1440</v>
      </c>
      <c r="J58" s="172">
        <v>0</v>
      </c>
      <c r="K58" s="172">
        <f>ROUND(E58*J58,2)</f>
        <v>0</v>
      </c>
      <c r="L58" s="172">
        <v>21</v>
      </c>
      <c r="M58" s="172">
        <f>G58*(1+L58/100)</f>
        <v>0</v>
      </c>
      <c r="N58" s="172">
        <v>0</v>
      </c>
      <c r="O58" s="172">
        <f>ROUND(E58*N58,2)</f>
        <v>0</v>
      </c>
      <c r="P58" s="172">
        <v>0</v>
      </c>
      <c r="Q58" s="172">
        <f>ROUND(E58*P58,2)</f>
        <v>0</v>
      </c>
      <c r="R58" s="172"/>
      <c r="S58" s="172" t="s">
        <v>229</v>
      </c>
      <c r="T58" s="173" t="s">
        <v>230</v>
      </c>
    </row>
    <row r="59" spans="1:20" x14ac:dyDescent="0.2">
      <c r="A59" s="156" t="s">
        <v>127</v>
      </c>
      <c r="B59" s="157" t="s">
        <v>93</v>
      </c>
      <c r="C59" s="175" t="s">
        <v>94</v>
      </c>
      <c r="D59" s="158"/>
      <c r="E59" s="159"/>
      <c r="F59" s="160"/>
      <c r="G59" s="160">
        <f>G60</f>
        <v>0</v>
      </c>
      <c r="H59" s="160"/>
      <c r="I59" s="160">
        <f>SUM(I60:I61)</f>
        <v>0</v>
      </c>
      <c r="J59" s="160"/>
      <c r="K59" s="160">
        <f>SUM(K60:K61)</f>
        <v>27300</v>
      </c>
      <c r="L59" s="160"/>
      <c r="M59" s="160">
        <f>SUM(M60:M61)</f>
        <v>0</v>
      </c>
      <c r="N59" s="160"/>
      <c r="O59" s="160">
        <f>SUM(O60:O61)</f>
        <v>0</v>
      </c>
      <c r="P59" s="160"/>
      <c r="Q59" s="160">
        <f>SUM(Q60:Q61)</f>
        <v>16.8</v>
      </c>
      <c r="R59" s="160"/>
      <c r="S59" s="160"/>
      <c r="T59" s="161"/>
    </row>
    <row r="60" spans="1:20" x14ac:dyDescent="0.2">
      <c r="A60" s="162">
        <v>57</v>
      </c>
      <c r="B60" s="163" t="s">
        <v>284</v>
      </c>
      <c r="C60" s="177" t="s">
        <v>285</v>
      </c>
      <c r="D60" s="164" t="s">
        <v>142</v>
      </c>
      <c r="E60" s="165">
        <v>8.4</v>
      </c>
      <c r="F60" s="166"/>
      <c r="G60" s="166">
        <f>ROUND(E60*F60,2)</f>
        <v>0</v>
      </c>
      <c r="H60" s="166">
        <v>0</v>
      </c>
      <c r="I60" s="166">
        <f>ROUND(E60*H60,2)</f>
        <v>0</v>
      </c>
      <c r="J60" s="166">
        <v>3250</v>
      </c>
      <c r="K60" s="166">
        <f>ROUND(E60*J60,2)</f>
        <v>27300</v>
      </c>
      <c r="L60" s="166">
        <v>21</v>
      </c>
      <c r="M60" s="166">
        <f>G60*(1+L60/100)</f>
        <v>0</v>
      </c>
      <c r="N60" s="166">
        <v>0</v>
      </c>
      <c r="O60" s="166">
        <f>ROUND(E60*N60,2)</f>
        <v>0</v>
      </c>
      <c r="P60" s="166">
        <v>2</v>
      </c>
      <c r="Q60" s="166">
        <f>ROUND(E60*P60,2)</f>
        <v>16.8</v>
      </c>
      <c r="R60" s="166"/>
      <c r="S60" s="166" t="s">
        <v>132</v>
      </c>
      <c r="T60" s="167" t="s">
        <v>132</v>
      </c>
    </row>
    <row r="61" spans="1:20" x14ac:dyDescent="0.2">
      <c r="A61" s="150"/>
      <c r="B61" s="151"/>
      <c r="C61" s="178" t="s">
        <v>286</v>
      </c>
      <c r="D61" s="153"/>
      <c r="E61" s="154">
        <v>8.4</v>
      </c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</row>
    <row r="62" spans="1:20" x14ac:dyDescent="0.2">
      <c r="A62" s="156" t="s">
        <v>127</v>
      </c>
      <c r="B62" s="157" t="s">
        <v>75</v>
      </c>
      <c r="C62" s="175" t="s">
        <v>76</v>
      </c>
      <c r="D62" s="158"/>
      <c r="E62" s="159"/>
      <c r="F62" s="160"/>
      <c r="G62" s="160">
        <f>G63+G64+G65+G67+G69+G71+G72+G73+G74+G75+G76+G77</f>
        <v>0</v>
      </c>
      <c r="H62" s="160"/>
      <c r="I62" s="160">
        <f>SUM(I63:I78)</f>
        <v>3617.6</v>
      </c>
      <c r="J62" s="160"/>
      <c r="K62" s="160">
        <f>SUM(K63:K78)</f>
        <v>97673.37999999999</v>
      </c>
      <c r="L62" s="160"/>
      <c r="M62" s="160">
        <f>SUM(M63:M78)</f>
        <v>0</v>
      </c>
      <c r="N62" s="160"/>
      <c r="O62" s="160">
        <f>SUM(O63:O78)</f>
        <v>0.16</v>
      </c>
      <c r="P62" s="160"/>
      <c r="Q62" s="160">
        <f>SUM(Q63:Q78)</f>
        <v>0</v>
      </c>
      <c r="R62" s="160"/>
      <c r="S62" s="160"/>
      <c r="T62" s="161"/>
    </row>
    <row r="63" spans="1:20" x14ac:dyDescent="0.2">
      <c r="A63" s="168">
        <v>58</v>
      </c>
      <c r="B63" s="169" t="s">
        <v>287</v>
      </c>
      <c r="C63" s="176" t="s">
        <v>288</v>
      </c>
      <c r="D63" s="170" t="s">
        <v>220</v>
      </c>
      <c r="E63" s="171">
        <v>10</v>
      </c>
      <c r="F63" s="172"/>
      <c r="G63" s="172">
        <f>ROUND(E63*F63,2)</f>
        <v>0</v>
      </c>
      <c r="H63" s="172">
        <v>361.76</v>
      </c>
      <c r="I63" s="172">
        <f>ROUND(E63*H63,2)</f>
        <v>3617.6</v>
      </c>
      <c r="J63" s="172">
        <v>327.24</v>
      </c>
      <c r="K63" s="172">
        <f>ROUND(E63*J63,2)</f>
        <v>3272.4</v>
      </c>
      <c r="L63" s="172">
        <v>21</v>
      </c>
      <c r="M63" s="172">
        <f>G63*(1+L63/100)</f>
        <v>0</v>
      </c>
      <c r="N63" s="172">
        <v>1.5720000000000001E-2</v>
      </c>
      <c r="O63" s="172">
        <f>ROUND(E63*N63,2)</f>
        <v>0.16</v>
      </c>
      <c r="P63" s="172">
        <v>0</v>
      </c>
      <c r="Q63" s="172">
        <f>ROUND(E63*P63,2)</f>
        <v>0</v>
      </c>
      <c r="R63" s="172"/>
      <c r="S63" s="172" t="s">
        <v>132</v>
      </c>
      <c r="T63" s="173" t="s">
        <v>132</v>
      </c>
    </row>
    <row r="64" spans="1:20" x14ac:dyDescent="0.2">
      <c r="A64" s="168">
        <v>59</v>
      </c>
      <c r="B64" s="169" t="s">
        <v>289</v>
      </c>
      <c r="C64" s="176" t="s">
        <v>290</v>
      </c>
      <c r="D64" s="170" t="s">
        <v>131</v>
      </c>
      <c r="E64" s="171">
        <v>144</v>
      </c>
      <c r="F64" s="172"/>
      <c r="G64" s="172">
        <f>ROUND(E64*F64,2)</f>
        <v>0</v>
      </c>
      <c r="H64" s="172">
        <v>0</v>
      </c>
      <c r="I64" s="172">
        <f>ROUND(E64*H64,2)</f>
        <v>0</v>
      </c>
      <c r="J64" s="172">
        <v>102.5</v>
      </c>
      <c r="K64" s="172">
        <f>ROUND(E64*J64,2)</f>
        <v>14760</v>
      </c>
      <c r="L64" s="172">
        <v>21</v>
      </c>
      <c r="M64" s="172">
        <f>G64*(1+L64/100)</f>
        <v>0</v>
      </c>
      <c r="N64" s="172">
        <v>0</v>
      </c>
      <c r="O64" s="172">
        <f>ROUND(E64*N64,2)</f>
        <v>0</v>
      </c>
      <c r="P64" s="172">
        <v>0</v>
      </c>
      <c r="Q64" s="172">
        <f>ROUND(E64*P64,2)</f>
        <v>0</v>
      </c>
      <c r="R64" s="172"/>
      <c r="S64" s="172" t="s">
        <v>132</v>
      </c>
      <c r="T64" s="173" t="s">
        <v>132</v>
      </c>
    </row>
    <row r="65" spans="1:20" x14ac:dyDescent="0.2">
      <c r="A65" s="162">
        <v>60</v>
      </c>
      <c r="B65" s="163" t="s">
        <v>291</v>
      </c>
      <c r="C65" s="177" t="s">
        <v>292</v>
      </c>
      <c r="D65" s="164" t="s">
        <v>142</v>
      </c>
      <c r="E65" s="165">
        <v>52.8</v>
      </c>
      <c r="F65" s="166"/>
      <c r="G65" s="166">
        <f>ROUND(E65*F65,2)</f>
        <v>0</v>
      </c>
      <c r="H65" s="166">
        <v>0</v>
      </c>
      <c r="I65" s="166">
        <f>ROUND(E65*H65,2)</f>
        <v>0</v>
      </c>
      <c r="J65" s="166">
        <v>734</v>
      </c>
      <c r="K65" s="166">
        <f>ROUND(E65*J65,2)</f>
        <v>38755.199999999997</v>
      </c>
      <c r="L65" s="166">
        <v>21</v>
      </c>
      <c r="M65" s="166">
        <f>G65*(1+L65/100)</f>
        <v>0</v>
      </c>
      <c r="N65" s="166">
        <v>0</v>
      </c>
      <c r="O65" s="166">
        <f>ROUND(E65*N65,2)</f>
        <v>0</v>
      </c>
      <c r="P65" s="166">
        <v>0</v>
      </c>
      <c r="Q65" s="166">
        <f>ROUND(E65*P65,2)</f>
        <v>0</v>
      </c>
      <c r="R65" s="166"/>
      <c r="S65" s="166" t="s">
        <v>132</v>
      </c>
      <c r="T65" s="167" t="s">
        <v>132</v>
      </c>
    </row>
    <row r="66" spans="1:20" x14ac:dyDescent="0.2">
      <c r="A66" s="150"/>
      <c r="B66" s="151"/>
      <c r="C66" s="178" t="s">
        <v>293</v>
      </c>
      <c r="D66" s="153"/>
      <c r="E66" s="154">
        <v>52.8</v>
      </c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</row>
    <row r="67" spans="1:20" x14ac:dyDescent="0.2">
      <c r="A67" s="162">
        <v>61</v>
      </c>
      <c r="B67" s="163" t="s">
        <v>294</v>
      </c>
      <c r="C67" s="177" t="s">
        <v>295</v>
      </c>
      <c r="D67" s="164" t="s">
        <v>142</v>
      </c>
      <c r="E67" s="165">
        <v>52.8</v>
      </c>
      <c r="F67" s="166"/>
      <c r="G67" s="166">
        <f>ROUND(E67*F67,2)</f>
        <v>0</v>
      </c>
      <c r="H67" s="166">
        <v>0</v>
      </c>
      <c r="I67" s="166">
        <f>ROUND(E67*H67,2)</f>
        <v>0</v>
      </c>
      <c r="J67" s="166">
        <v>114</v>
      </c>
      <c r="K67" s="166">
        <f>ROUND(E67*J67,2)</f>
        <v>6019.2</v>
      </c>
      <c r="L67" s="166">
        <v>21</v>
      </c>
      <c r="M67" s="166">
        <f>G67*(1+L67/100)</f>
        <v>0</v>
      </c>
      <c r="N67" s="166">
        <v>0</v>
      </c>
      <c r="O67" s="166">
        <f>ROUND(E67*N67,2)</f>
        <v>0</v>
      </c>
      <c r="P67" s="166">
        <v>0</v>
      </c>
      <c r="Q67" s="166">
        <f>ROUND(E67*P67,2)</f>
        <v>0</v>
      </c>
      <c r="R67" s="166"/>
      <c r="S67" s="166" t="s">
        <v>132</v>
      </c>
      <c r="T67" s="167" t="s">
        <v>132</v>
      </c>
    </row>
    <row r="68" spans="1:20" x14ac:dyDescent="0.2">
      <c r="A68" s="150"/>
      <c r="B68" s="151"/>
      <c r="C68" s="178" t="s">
        <v>296</v>
      </c>
      <c r="D68" s="153"/>
      <c r="E68" s="154">
        <v>52.8</v>
      </c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</row>
    <row r="69" spans="1:20" x14ac:dyDescent="0.2">
      <c r="A69" s="162">
        <v>62</v>
      </c>
      <c r="B69" s="163" t="s">
        <v>297</v>
      </c>
      <c r="C69" s="177" t="s">
        <v>298</v>
      </c>
      <c r="D69" s="164" t="s">
        <v>142</v>
      </c>
      <c r="E69" s="165">
        <v>36.799999999999997</v>
      </c>
      <c r="F69" s="166"/>
      <c r="G69" s="166">
        <f>ROUND(E69*F69,2)</f>
        <v>0</v>
      </c>
      <c r="H69" s="166">
        <v>0</v>
      </c>
      <c r="I69" s="166">
        <f>ROUND(E69*H69,2)</f>
        <v>0</v>
      </c>
      <c r="J69" s="166">
        <v>186.5</v>
      </c>
      <c r="K69" s="166">
        <f>ROUND(E69*J69,2)</f>
        <v>6863.2</v>
      </c>
      <c r="L69" s="166">
        <v>21</v>
      </c>
      <c r="M69" s="166">
        <f>G69*(1+L69/100)</f>
        <v>0</v>
      </c>
      <c r="N69" s="166">
        <v>0</v>
      </c>
      <c r="O69" s="166">
        <f>ROUND(E69*N69,2)</f>
        <v>0</v>
      </c>
      <c r="P69" s="166">
        <v>0</v>
      </c>
      <c r="Q69" s="166">
        <f>ROUND(E69*P69,2)</f>
        <v>0</v>
      </c>
      <c r="R69" s="166"/>
      <c r="S69" s="166" t="s">
        <v>132</v>
      </c>
      <c r="T69" s="167" t="s">
        <v>132</v>
      </c>
    </row>
    <row r="70" spans="1:20" x14ac:dyDescent="0.2">
      <c r="A70" s="150"/>
      <c r="B70" s="151"/>
      <c r="C70" s="178" t="s">
        <v>299</v>
      </c>
      <c r="D70" s="153"/>
      <c r="E70" s="154">
        <v>36.799999999999997</v>
      </c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</row>
    <row r="71" spans="1:20" x14ac:dyDescent="0.2">
      <c r="A71" s="168">
        <v>63</v>
      </c>
      <c r="B71" s="169" t="s">
        <v>300</v>
      </c>
      <c r="C71" s="176" t="s">
        <v>301</v>
      </c>
      <c r="D71" s="170" t="s">
        <v>142</v>
      </c>
      <c r="E71" s="171">
        <v>7.2</v>
      </c>
      <c r="F71" s="172"/>
      <c r="G71" s="172">
        <f t="shared" ref="G71:G77" si="7">ROUND(E71*F71,2)</f>
        <v>0</v>
      </c>
      <c r="H71" s="172">
        <v>0</v>
      </c>
      <c r="I71" s="172">
        <f t="shared" ref="I71:I77" si="8">ROUND(E71*H71,2)</f>
        <v>0</v>
      </c>
      <c r="J71" s="172">
        <v>932</v>
      </c>
      <c r="K71" s="172">
        <f t="shared" ref="K71:K77" si="9">ROUND(E71*J71,2)</f>
        <v>6710.4</v>
      </c>
      <c r="L71" s="172">
        <v>21</v>
      </c>
      <c r="M71" s="172">
        <f t="shared" ref="M71:M77" si="10">G71*(1+L71/100)</f>
        <v>0</v>
      </c>
      <c r="N71" s="172">
        <v>0</v>
      </c>
      <c r="O71" s="172">
        <f t="shared" ref="O71:O77" si="11">ROUND(E71*N71,2)</f>
        <v>0</v>
      </c>
      <c r="P71" s="172">
        <v>0</v>
      </c>
      <c r="Q71" s="172">
        <f t="shared" ref="Q71:Q77" si="12">ROUND(E71*P71,2)</f>
        <v>0</v>
      </c>
      <c r="R71" s="172"/>
      <c r="S71" s="172" t="s">
        <v>132</v>
      </c>
      <c r="T71" s="173" t="s">
        <v>132</v>
      </c>
    </row>
    <row r="72" spans="1:20" x14ac:dyDescent="0.2">
      <c r="A72" s="168">
        <v>64</v>
      </c>
      <c r="B72" s="169" t="s">
        <v>302</v>
      </c>
      <c r="C72" s="176" t="s">
        <v>303</v>
      </c>
      <c r="D72" s="170" t="s">
        <v>142</v>
      </c>
      <c r="E72" s="171">
        <v>7.2</v>
      </c>
      <c r="F72" s="172"/>
      <c r="G72" s="172">
        <f t="shared" si="7"/>
        <v>0</v>
      </c>
      <c r="H72" s="172">
        <v>0</v>
      </c>
      <c r="I72" s="172">
        <f t="shared" si="8"/>
        <v>0</v>
      </c>
      <c r="J72" s="172">
        <v>415</v>
      </c>
      <c r="K72" s="172">
        <f t="shared" si="9"/>
        <v>2988</v>
      </c>
      <c r="L72" s="172">
        <v>21</v>
      </c>
      <c r="M72" s="172">
        <f t="shared" si="10"/>
        <v>0</v>
      </c>
      <c r="N72" s="172">
        <v>0</v>
      </c>
      <c r="O72" s="172">
        <f t="shared" si="11"/>
        <v>0</v>
      </c>
      <c r="P72" s="172">
        <v>0</v>
      </c>
      <c r="Q72" s="172">
        <f t="shared" si="12"/>
        <v>0</v>
      </c>
      <c r="R72" s="172"/>
      <c r="S72" s="172" t="s">
        <v>132</v>
      </c>
      <c r="T72" s="173" t="s">
        <v>132</v>
      </c>
    </row>
    <row r="73" spans="1:20" x14ac:dyDescent="0.2">
      <c r="A73" s="168">
        <v>65</v>
      </c>
      <c r="B73" s="169" t="s">
        <v>304</v>
      </c>
      <c r="C73" s="176" t="s">
        <v>305</v>
      </c>
      <c r="D73" s="170" t="s">
        <v>142</v>
      </c>
      <c r="E73" s="171">
        <v>14.4</v>
      </c>
      <c r="F73" s="172"/>
      <c r="G73" s="172">
        <f t="shared" si="7"/>
        <v>0</v>
      </c>
      <c r="H73" s="172">
        <v>0</v>
      </c>
      <c r="I73" s="172">
        <f t="shared" si="8"/>
        <v>0</v>
      </c>
      <c r="J73" s="172">
        <v>99.7</v>
      </c>
      <c r="K73" s="172">
        <f t="shared" si="9"/>
        <v>1435.68</v>
      </c>
      <c r="L73" s="172">
        <v>21</v>
      </c>
      <c r="M73" s="172">
        <f t="shared" si="10"/>
        <v>0</v>
      </c>
      <c r="N73" s="172">
        <v>0</v>
      </c>
      <c r="O73" s="172">
        <f t="shared" si="11"/>
        <v>0</v>
      </c>
      <c r="P73" s="172">
        <v>0</v>
      </c>
      <c r="Q73" s="172">
        <f t="shared" si="12"/>
        <v>0</v>
      </c>
      <c r="R73" s="172"/>
      <c r="S73" s="172" t="s">
        <v>132</v>
      </c>
      <c r="T73" s="173" t="s">
        <v>132</v>
      </c>
    </row>
    <row r="74" spans="1:20" x14ac:dyDescent="0.2">
      <c r="A74" s="168">
        <v>66</v>
      </c>
      <c r="B74" s="169" t="s">
        <v>306</v>
      </c>
      <c r="C74" s="176" t="s">
        <v>307</v>
      </c>
      <c r="D74" s="170" t="s">
        <v>142</v>
      </c>
      <c r="E74" s="171">
        <v>14.4</v>
      </c>
      <c r="F74" s="172"/>
      <c r="G74" s="172">
        <f t="shared" si="7"/>
        <v>0</v>
      </c>
      <c r="H74" s="172">
        <v>0</v>
      </c>
      <c r="I74" s="172">
        <f t="shared" si="8"/>
        <v>0</v>
      </c>
      <c r="J74" s="172">
        <v>345.5</v>
      </c>
      <c r="K74" s="172">
        <f t="shared" si="9"/>
        <v>4975.2</v>
      </c>
      <c r="L74" s="172">
        <v>21</v>
      </c>
      <c r="M74" s="172">
        <f t="shared" si="10"/>
        <v>0</v>
      </c>
      <c r="N74" s="172">
        <v>0</v>
      </c>
      <c r="O74" s="172">
        <f t="shared" si="11"/>
        <v>0</v>
      </c>
      <c r="P74" s="172">
        <v>0</v>
      </c>
      <c r="Q74" s="172">
        <f t="shared" si="12"/>
        <v>0</v>
      </c>
      <c r="R74" s="172"/>
      <c r="S74" s="172" t="s">
        <v>132</v>
      </c>
      <c r="T74" s="173" t="s">
        <v>132</v>
      </c>
    </row>
    <row r="75" spans="1:20" x14ac:dyDescent="0.2">
      <c r="A75" s="168">
        <v>67</v>
      </c>
      <c r="B75" s="169" t="s">
        <v>308</v>
      </c>
      <c r="C75" s="176" t="s">
        <v>309</v>
      </c>
      <c r="D75" s="170" t="s">
        <v>142</v>
      </c>
      <c r="E75" s="171">
        <v>14.4</v>
      </c>
      <c r="F75" s="172"/>
      <c r="G75" s="172">
        <f t="shared" si="7"/>
        <v>0</v>
      </c>
      <c r="H75" s="172">
        <v>0</v>
      </c>
      <c r="I75" s="172">
        <f t="shared" si="8"/>
        <v>0</v>
      </c>
      <c r="J75" s="172">
        <v>279</v>
      </c>
      <c r="K75" s="172">
        <f t="shared" si="9"/>
        <v>4017.6</v>
      </c>
      <c r="L75" s="172">
        <v>21</v>
      </c>
      <c r="M75" s="172">
        <f t="shared" si="10"/>
        <v>0</v>
      </c>
      <c r="N75" s="172">
        <v>0</v>
      </c>
      <c r="O75" s="172">
        <f t="shared" si="11"/>
        <v>0</v>
      </c>
      <c r="P75" s="172">
        <v>0</v>
      </c>
      <c r="Q75" s="172">
        <f t="shared" si="12"/>
        <v>0</v>
      </c>
      <c r="R75" s="172"/>
      <c r="S75" s="172" t="s">
        <v>132</v>
      </c>
      <c r="T75" s="173" t="s">
        <v>132</v>
      </c>
    </row>
    <row r="76" spans="1:20" x14ac:dyDescent="0.2">
      <c r="A76" s="168">
        <v>68</v>
      </c>
      <c r="B76" s="169" t="s">
        <v>310</v>
      </c>
      <c r="C76" s="176" t="s">
        <v>311</v>
      </c>
      <c r="D76" s="170" t="s">
        <v>166</v>
      </c>
      <c r="E76" s="171">
        <v>56</v>
      </c>
      <c r="F76" s="172"/>
      <c r="G76" s="172">
        <f t="shared" si="7"/>
        <v>0</v>
      </c>
      <c r="H76" s="172">
        <v>0</v>
      </c>
      <c r="I76" s="172">
        <f t="shared" si="8"/>
        <v>0</v>
      </c>
      <c r="J76" s="172">
        <v>6.5</v>
      </c>
      <c r="K76" s="172">
        <f t="shared" si="9"/>
        <v>364</v>
      </c>
      <c r="L76" s="172">
        <v>21</v>
      </c>
      <c r="M76" s="172">
        <f t="shared" si="10"/>
        <v>0</v>
      </c>
      <c r="N76" s="172">
        <v>0</v>
      </c>
      <c r="O76" s="172">
        <f t="shared" si="11"/>
        <v>0</v>
      </c>
      <c r="P76" s="172">
        <v>0</v>
      </c>
      <c r="Q76" s="172">
        <f t="shared" si="12"/>
        <v>0</v>
      </c>
      <c r="R76" s="172"/>
      <c r="S76" s="172" t="s">
        <v>132</v>
      </c>
      <c r="T76" s="173" t="s">
        <v>132</v>
      </c>
    </row>
    <row r="77" spans="1:20" x14ac:dyDescent="0.2">
      <c r="A77" s="162">
        <v>69</v>
      </c>
      <c r="B77" s="163" t="s">
        <v>312</v>
      </c>
      <c r="C77" s="177" t="s">
        <v>313</v>
      </c>
      <c r="D77" s="164" t="s">
        <v>166</v>
      </c>
      <c r="E77" s="165">
        <v>125</v>
      </c>
      <c r="F77" s="166"/>
      <c r="G77" s="166">
        <f t="shared" si="7"/>
        <v>0</v>
      </c>
      <c r="H77" s="166">
        <v>0</v>
      </c>
      <c r="I77" s="166">
        <f t="shared" si="8"/>
        <v>0</v>
      </c>
      <c r="J77" s="166">
        <v>60.1</v>
      </c>
      <c r="K77" s="166">
        <f t="shared" si="9"/>
        <v>7512.5</v>
      </c>
      <c r="L77" s="166">
        <v>21</v>
      </c>
      <c r="M77" s="166">
        <f t="shared" si="10"/>
        <v>0</v>
      </c>
      <c r="N77" s="166">
        <v>0</v>
      </c>
      <c r="O77" s="166">
        <f t="shared" si="11"/>
        <v>0</v>
      </c>
      <c r="P77" s="166">
        <v>0</v>
      </c>
      <c r="Q77" s="166">
        <f t="shared" si="12"/>
        <v>0</v>
      </c>
      <c r="R77" s="166"/>
      <c r="S77" s="166" t="s">
        <v>132</v>
      </c>
      <c r="T77" s="167" t="s">
        <v>132</v>
      </c>
    </row>
    <row r="78" spans="1:20" x14ac:dyDescent="0.2">
      <c r="A78" s="150"/>
      <c r="B78" s="151"/>
      <c r="C78" s="178" t="s">
        <v>314</v>
      </c>
      <c r="D78" s="153"/>
      <c r="E78" s="154">
        <v>125</v>
      </c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</row>
    <row r="79" spans="1:20" x14ac:dyDescent="0.2">
      <c r="A79" s="156" t="s">
        <v>127</v>
      </c>
      <c r="B79" s="189" t="s">
        <v>75</v>
      </c>
      <c r="C79" s="175" t="s">
        <v>495</v>
      </c>
      <c r="D79" s="158"/>
      <c r="E79" s="159"/>
      <c r="F79" s="160"/>
      <c r="G79" s="160">
        <f>G80+G81+G83</f>
        <v>0</v>
      </c>
      <c r="H79" s="160"/>
      <c r="I79" s="160">
        <f>SUM(I80:I104)</f>
        <v>25960.48</v>
      </c>
      <c r="J79" s="160"/>
      <c r="K79" s="160">
        <f>SUM(K80:K104)</f>
        <v>113982.32</v>
      </c>
      <c r="L79" s="160"/>
      <c r="M79" s="160">
        <f>SUM(M80:M104)</f>
        <v>0</v>
      </c>
      <c r="N79" s="160"/>
      <c r="O79" s="160">
        <f>SUM(O80:O104)</f>
        <v>0.6399999999999999</v>
      </c>
      <c r="P79" s="160"/>
      <c r="Q79" s="160">
        <f>SUM(Q80:Q104)</f>
        <v>0</v>
      </c>
      <c r="R79" s="160"/>
      <c r="S79" s="160"/>
      <c r="T79" s="161"/>
    </row>
    <row r="80" spans="1:20" x14ac:dyDescent="0.2">
      <c r="A80" s="209">
        <v>11</v>
      </c>
      <c r="B80" s="163" t="s">
        <v>164</v>
      </c>
      <c r="C80" s="177" t="s">
        <v>165</v>
      </c>
      <c r="D80" s="164" t="s">
        <v>166</v>
      </c>
      <c r="E80" s="165">
        <v>315</v>
      </c>
      <c r="F80" s="166"/>
      <c r="G80" s="166">
        <f>ROUND(E80*F80,2)</f>
        <v>0</v>
      </c>
      <c r="H80" s="166">
        <v>0</v>
      </c>
      <c r="I80" s="166">
        <f>ROUND(E80*H80,2)</f>
        <v>0</v>
      </c>
      <c r="J80" s="166">
        <v>13</v>
      </c>
      <c r="K80" s="166">
        <f>ROUND(E80*J80,2)</f>
        <v>4095</v>
      </c>
      <c r="L80" s="166">
        <v>21</v>
      </c>
      <c r="M80" s="166">
        <f>G80*(1+L80/100)</f>
        <v>0</v>
      </c>
      <c r="N80" s="166">
        <v>0</v>
      </c>
      <c r="O80" s="166">
        <f>ROUND(E80*N80,2)</f>
        <v>0</v>
      </c>
      <c r="P80" s="166">
        <v>0</v>
      </c>
      <c r="Q80" s="166">
        <f>ROUND(E80*P80,2)</f>
        <v>0</v>
      </c>
      <c r="R80" s="166"/>
      <c r="S80" s="166" t="s">
        <v>132</v>
      </c>
      <c r="T80" s="167" t="s">
        <v>132</v>
      </c>
    </row>
    <row r="81" spans="1:20" x14ac:dyDescent="0.2">
      <c r="A81" s="192">
        <v>14</v>
      </c>
      <c r="B81" s="193" t="s">
        <v>173</v>
      </c>
      <c r="C81" s="194" t="s">
        <v>174</v>
      </c>
      <c r="D81" s="195" t="s">
        <v>166</v>
      </c>
      <c r="E81" s="196">
        <v>1100</v>
      </c>
      <c r="F81" s="197"/>
      <c r="G81" s="197">
        <f>ROUND(E81*F81,2)</f>
        <v>0</v>
      </c>
      <c r="H81" s="197">
        <v>1.83</v>
      </c>
      <c r="I81" s="197">
        <f>ROUND(E81*H81,2)</f>
        <v>2013</v>
      </c>
      <c r="J81" s="197">
        <v>10.77</v>
      </c>
      <c r="K81" s="197">
        <f>ROUND(E81*J81,2)</f>
        <v>11847</v>
      </c>
      <c r="L81" s="197">
        <v>21</v>
      </c>
      <c r="M81" s="197">
        <f>G81*(1+L81/100)</f>
        <v>0</v>
      </c>
      <c r="N81" s="197">
        <v>5.0000000000000002E-5</v>
      </c>
      <c r="O81" s="197">
        <f>ROUND(E81*N81,2)</f>
        <v>0.06</v>
      </c>
      <c r="P81" s="197">
        <v>0</v>
      </c>
      <c r="Q81" s="197">
        <f>ROUND(E81*P81,2)</f>
        <v>0</v>
      </c>
      <c r="R81" s="197"/>
      <c r="S81" s="197" t="s">
        <v>132</v>
      </c>
      <c r="T81" s="198" t="s">
        <v>132</v>
      </c>
    </row>
    <row r="82" spans="1:20" x14ac:dyDescent="0.2">
      <c r="A82" s="199"/>
      <c r="B82" s="200"/>
      <c r="C82" s="279" t="s">
        <v>175</v>
      </c>
      <c r="D82" s="280"/>
      <c r="E82" s="280"/>
      <c r="F82" s="280"/>
      <c r="G82" s="280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</row>
    <row r="83" spans="1:20" x14ac:dyDescent="0.2">
      <c r="A83" s="192">
        <v>18</v>
      </c>
      <c r="B83" s="193" t="s">
        <v>183</v>
      </c>
      <c r="C83" s="194" t="s">
        <v>184</v>
      </c>
      <c r="D83" s="195" t="s">
        <v>178</v>
      </c>
      <c r="E83" s="196">
        <v>39</v>
      </c>
      <c r="F83" s="197"/>
      <c r="G83" s="197">
        <f>ROUND(E83*F83,2)</f>
        <v>0</v>
      </c>
      <c r="H83" s="197">
        <v>0</v>
      </c>
      <c r="I83" s="197">
        <f>ROUND(E83*H83,2)</f>
        <v>0</v>
      </c>
      <c r="J83" s="197">
        <v>236</v>
      </c>
      <c r="K83" s="197">
        <f>ROUND(E83*J83,2)</f>
        <v>9204</v>
      </c>
      <c r="L83" s="197">
        <v>21</v>
      </c>
      <c r="M83" s="197">
        <f>G83*(1+L83/100)</f>
        <v>0</v>
      </c>
      <c r="N83" s="197">
        <v>0</v>
      </c>
      <c r="O83" s="197">
        <f>ROUND(E83*N83,2)</f>
        <v>0</v>
      </c>
      <c r="P83" s="197">
        <v>0</v>
      </c>
      <c r="Q83" s="197">
        <f>ROUND(E83*P83,2)</f>
        <v>0</v>
      </c>
      <c r="R83" s="197"/>
      <c r="S83" s="197" t="s">
        <v>132</v>
      </c>
      <c r="T83" s="198" t="s">
        <v>132</v>
      </c>
    </row>
    <row r="84" spans="1:20" x14ac:dyDescent="0.2">
      <c r="A84" s="150"/>
      <c r="B84" s="151"/>
      <c r="C84" s="270" t="s">
        <v>185</v>
      </c>
      <c r="D84" s="271"/>
      <c r="E84" s="271"/>
      <c r="F84" s="271"/>
      <c r="G84" s="271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</row>
    <row r="85" spans="1:20" x14ac:dyDescent="0.2">
      <c r="A85" s="150"/>
      <c r="B85" s="151"/>
      <c r="C85" s="268" t="s">
        <v>186</v>
      </c>
      <c r="D85" s="269"/>
      <c r="E85" s="269"/>
      <c r="F85" s="269"/>
      <c r="G85" s="269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</row>
    <row r="86" spans="1:20" x14ac:dyDescent="0.2">
      <c r="A86" s="150"/>
      <c r="B86" s="151"/>
      <c r="C86" s="268" t="s">
        <v>187</v>
      </c>
      <c r="D86" s="269"/>
      <c r="E86" s="269"/>
      <c r="F86" s="269"/>
      <c r="G86" s="269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</row>
    <row r="87" spans="1:20" x14ac:dyDescent="0.2">
      <c r="A87" s="150"/>
      <c r="B87" s="151"/>
      <c r="C87" s="268" t="s">
        <v>188</v>
      </c>
      <c r="D87" s="269"/>
      <c r="E87" s="269"/>
      <c r="F87" s="269"/>
      <c r="G87" s="269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</row>
    <row r="88" spans="1:20" x14ac:dyDescent="0.2">
      <c r="A88" s="150"/>
      <c r="B88" s="151"/>
      <c r="C88" s="268" t="s">
        <v>189</v>
      </c>
      <c r="D88" s="269"/>
      <c r="E88" s="269"/>
      <c r="F88" s="269"/>
      <c r="G88" s="269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</row>
    <row r="89" spans="1:20" x14ac:dyDescent="0.2">
      <c r="A89" s="150"/>
      <c r="B89" s="151"/>
      <c r="C89" s="268" t="s">
        <v>190</v>
      </c>
      <c r="D89" s="269"/>
      <c r="E89" s="269"/>
      <c r="F89" s="269"/>
      <c r="G89" s="269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</row>
    <row r="90" spans="1:20" x14ac:dyDescent="0.2">
      <c r="A90" s="156" t="s">
        <v>127</v>
      </c>
      <c r="B90" s="157" t="s">
        <v>99</v>
      </c>
      <c r="C90" s="175" t="s">
        <v>502</v>
      </c>
      <c r="D90" s="158"/>
      <c r="E90" s="159"/>
      <c r="F90" s="160"/>
      <c r="G90" s="160">
        <f>SUMIF('SO09 nasl. pece Pol'!AG23:AG35,"&lt;&gt;NOR",G91:G103)</f>
        <v>0</v>
      </c>
      <c r="H90" s="160"/>
      <c r="I90" s="160">
        <f>SUM(I91:I103)</f>
        <v>11973.74</v>
      </c>
      <c r="J90" s="160"/>
      <c r="K90" s="160">
        <f>SUM(K91:K103)</f>
        <v>44418.16</v>
      </c>
      <c r="L90" s="160"/>
      <c r="M90" s="160">
        <f>SUM(M91:M103)</f>
        <v>0</v>
      </c>
      <c r="N90" s="160"/>
      <c r="O90" s="160">
        <f>SUM(O91:O103)</f>
        <v>0.28999999999999998</v>
      </c>
      <c r="P90" s="160"/>
      <c r="Q90" s="160">
        <f>SUM(Q91:Q103)</f>
        <v>0</v>
      </c>
      <c r="R90" s="160"/>
      <c r="S90" s="160"/>
      <c r="T90" s="161"/>
    </row>
    <row r="91" spans="1:20" x14ac:dyDescent="0.2">
      <c r="A91" s="168">
        <v>9</v>
      </c>
      <c r="B91" s="169" t="s">
        <v>474</v>
      </c>
      <c r="C91" s="176" t="s">
        <v>475</v>
      </c>
      <c r="D91" s="170" t="s">
        <v>178</v>
      </c>
      <c r="E91" s="171">
        <v>37</v>
      </c>
      <c r="F91" s="172"/>
      <c r="G91" s="172">
        <f>ROUND(E91*F91,2)</f>
        <v>0</v>
      </c>
      <c r="H91" s="172">
        <v>0</v>
      </c>
      <c r="I91" s="172">
        <f>ROUND(E91*H91,2)</f>
        <v>0</v>
      </c>
      <c r="J91" s="172">
        <v>42.9</v>
      </c>
      <c r="K91" s="172">
        <f>ROUND(E91*J91,2)</f>
        <v>1587.3</v>
      </c>
      <c r="L91" s="172">
        <v>21</v>
      </c>
      <c r="M91" s="172">
        <f>G91*(1+L91/100)</f>
        <v>0</v>
      </c>
      <c r="N91" s="172">
        <v>0</v>
      </c>
      <c r="O91" s="172">
        <f>ROUND(E91*N91,2)</f>
        <v>0</v>
      </c>
      <c r="P91" s="172">
        <v>0</v>
      </c>
      <c r="Q91" s="172">
        <f>ROUND(E91*P91,2)</f>
        <v>0</v>
      </c>
      <c r="R91" s="172"/>
      <c r="S91" s="172" t="s">
        <v>132</v>
      </c>
      <c r="T91" s="173" t="s">
        <v>132</v>
      </c>
    </row>
    <row r="92" spans="1:20" x14ac:dyDescent="0.2">
      <c r="A92" s="168">
        <v>10</v>
      </c>
      <c r="B92" s="169" t="s">
        <v>476</v>
      </c>
      <c r="C92" s="176" t="s">
        <v>477</v>
      </c>
      <c r="D92" s="170" t="s">
        <v>178</v>
      </c>
      <c r="E92" s="171">
        <v>37</v>
      </c>
      <c r="F92" s="172"/>
      <c r="G92" s="172">
        <f>ROUND(E92*F92,2)</f>
        <v>0</v>
      </c>
      <c r="H92" s="172">
        <v>3.02</v>
      </c>
      <c r="I92" s="172">
        <f>ROUND(E92*H92,2)</f>
        <v>111.74</v>
      </c>
      <c r="J92" s="172">
        <v>35.78</v>
      </c>
      <c r="K92" s="172">
        <f>ROUND(E92*J92,2)</f>
        <v>1323.86</v>
      </c>
      <c r="L92" s="172">
        <v>21</v>
      </c>
      <c r="M92" s="172">
        <f>G92*(1+L92/100)</f>
        <v>0</v>
      </c>
      <c r="N92" s="172">
        <v>2.0000000000000002E-5</v>
      </c>
      <c r="O92" s="172">
        <f>ROUND(E92*N92,2)</f>
        <v>0</v>
      </c>
      <c r="P92" s="172">
        <v>0</v>
      </c>
      <c r="Q92" s="172">
        <f>ROUND(E92*P92,2)</f>
        <v>0</v>
      </c>
      <c r="R92" s="172"/>
      <c r="S92" s="172" t="s">
        <v>132</v>
      </c>
      <c r="T92" s="173" t="s">
        <v>132</v>
      </c>
    </row>
    <row r="93" spans="1:20" x14ac:dyDescent="0.2">
      <c r="A93" s="168">
        <v>11</v>
      </c>
      <c r="B93" s="169" t="s">
        <v>478</v>
      </c>
      <c r="C93" s="176" t="s">
        <v>479</v>
      </c>
      <c r="D93" s="170" t="s">
        <v>435</v>
      </c>
      <c r="E93" s="171">
        <v>37</v>
      </c>
      <c r="F93" s="172"/>
      <c r="G93" s="172">
        <f>ROUND(E93*F93,2)</f>
        <v>0</v>
      </c>
      <c r="H93" s="172">
        <v>0</v>
      </c>
      <c r="I93" s="172">
        <f>ROUND(E93*H93,2)</f>
        <v>0</v>
      </c>
      <c r="J93" s="172">
        <v>75</v>
      </c>
      <c r="K93" s="172">
        <f>ROUND(E93*J93,2)</f>
        <v>2775</v>
      </c>
      <c r="L93" s="172">
        <v>21</v>
      </c>
      <c r="M93" s="172">
        <f>G93*(1+L93/100)</f>
        <v>0</v>
      </c>
      <c r="N93" s="172">
        <v>0</v>
      </c>
      <c r="O93" s="172">
        <f>ROUND(E93*N93,2)</f>
        <v>0</v>
      </c>
      <c r="P93" s="172">
        <v>0</v>
      </c>
      <c r="Q93" s="172">
        <f>ROUND(E93*P93,2)</f>
        <v>0</v>
      </c>
      <c r="R93" s="172"/>
      <c r="S93" s="172" t="s">
        <v>229</v>
      </c>
      <c r="T93" s="173" t="s">
        <v>230</v>
      </c>
    </row>
    <row r="94" spans="1:20" ht="22.5" x14ac:dyDescent="0.2">
      <c r="A94" s="162">
        <v>12</v>
      </c>
      <c r="B94" s="163" t="s">
        <v>480</v>
      </c>
      <c r="C94" s="177" t="s">
        <v>481</v>
      </c>
      <c r="D94" s="164" t="s">
        <v>435</v>
      </c>
      <c r="E94" s="165">
        <v>12</v>
      </c>
      <c r="F94" s="166"/>
      <c r="G94" s="166">
        <f>ROUND(E94*F94,2)</f>
        <v>0</v>
      </c>
      <c r="H94" s="166">
        <v>859</v>
      </c>
      <c r="I94" s="166">
        <f>ROUND(E94*H94,2)</f>
        <v>10308</v>
      </c>
      <c r="J94" s="166">
        <v>0</v>
      </c>
      <c r="K94" s="166">
        <f>ROUND(E94*J94,2)</f>
        <v>0</v>
      </c>
      <c r="L94" s="166">
        <v>21</v>
      </c>
      <c r="M94" s="166">
        <f>G94*(1+L94/100)</f>
        <v>0</v>
      </c>
      <c r="N94" s="166">
        <v>2.4E-2</v>
      </c>
      <c r="O94" s="166">
        <f>ROUND(E94*N94,2)</f>
        <v>0.28999999999999998</v>
      </c>
      <c r="P94" s="166">
        <v>0</v>
      </c>
      <c r="Q94" s="166">
        <f>ROUND(E94*P94,2)</f>
        <v>0</v>
      </c>
      <c r="R94" s="166" t="s">
        <v>224</v>
      </c>
      <c r="S94" s="166" t="s">
        <v>132</v>
      </c>
      <c r="T94" s="167" t="s">
        <v>132</v>
      </c>
    </row>
    <row r="95" spans="1:20" x14ac:dyDescent="0.2">
      <c r="A95" s="150"/>
      <c r="B95" s="151"/>
      <c r="C95" s="270" t="s">
        <v>482</v>
      </c>
      <c r="D95" s="271"/>
      <c r="E95" s="271"/>
      <c r="F95" s="271"/>
      <c r="G95" s="271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</row>
    <row r="96" spans="1:20" x14ac:dyDescent="0.2">
      <c r="A96" s="150"/>
      <c r="B96" s="151"/>
      <c r="C96" s="178" t="s">
        <v>483</v>
      </c>
      <c r="D96" s="153"/>
      <c r="E96" s="154">
        <v>12</v>
      </c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</row>
    <row r="97" spans="1:20" x14ac:dyDescent="0.2">
      <c r="A97" s="162">
        <v>13</v>
      </c>
      <c r="B97" s="163" t="s">
        <v>437</v>
      </c>
      <c r="C97" s="177" t="s">
        <v>438</v>
      </c>
      <c r="D97" s="164" t="s">
        <v>142</v>
      </c>
      <c r="E97" s="165">
        <v>20</v>
      </c>
      <c r="F97" s="166"/>
      <c r="G97" s="166">
        <f>ROUND(E97*F97,2)</f>
        <v>0</v>
      </c>
      <c r="H97" s="166">
        <v>42</v>
      </c>
      <c r="I97" s="166">
        <f>ROUND(E97*H97,2)</f>
        <v>840</v>
      </c>
      <c r="J97" s="166">
        <v>427.5</v>
      </c>
      <c r="K97" s="166">
        <f>ROUND(E97*J97,2)</f>
        <v>8550</v>
      </c>
      <c r="L97" s="166">
        <v>21</v>
      </c>
      <c r="M97" s="166">
        <f>G97*(1+L97/100)</f>
        <v>0</v>
      </c>
      <c r="N97" s="166">
        <v>0</v>
      </c>
      <c r="O97" s="166">
        <f>ROUND(E97*N97,2)</f>
        <v>0</v>
      </c>
      <c r="P97" s="166">
        <v>0</v>
      </c>
      <c r="Q97" s="166">
        <f>ROUND(E97*P97,2)</f>
        <v>0</v>
      </c>
      <c r="R97" s="166"/>
      <c r="S97" s="166" t="s">
        <v>132</v>
      </c>
      <c r="T97" s="167" t="s">
        <v>132</v>
      </c>
    </row>
    <row r="98" spans="1:20" x14ac:dyDescent="0.2">
      <c r="A98" s="150"/>
      <c r="B98" s="151"/>
      <c r="C98" s="270" t="s">
        <v>484</v>
      </c>
      <c r="D98" s="271"/>
      <c r="E98" s="271"/>
      <c r="F98" s="271"/>
      <c r="G98" s="271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</row>
    <row r="99" spans="1:20" x14ac:dyDescent="0.2">
      <c r="A99" s="162">
        <v>14</v>
      </c>
      <c r="B99" s="163" t="s">
        <v>485</v>
      </c>
      <c r="C99" s="177" t="s">
        <v>486</v>
      </c>
      <c r="D99" s="164" t="s">
        <v>142</v>
      </c>
      <c r="E99" s="165">
        <v>17</v>
      </c>
      <c r="F99" s="166"/>
      <c r="G99" s="166">
        <f>ROUND(E99*F99,2)</f>
        <v>0</v>
      </c>
      <c r="H99" s="166">
        <v>42</v>
      </c>
      <c r="I99" s="166">
        <f>ROUND(E99*H99,2)</f>
        <v>714</v>
      </c>
      <c r="J99" s="166">
        <v>93</v>
      </c>
      <c r="K99" s="166">
        <f>ROUND(E99*J99,2)</f>
        <v>1581</v>
      </c>
      <c r="L99" s="166">
        <v>21</v>
      </c>
      <c r="M99" s="166">
        <f>G99*(1+L99/100)</f>
        <v>0</v>
      </c>
      <c r="N99" s="166">
        <v>0</v>
      </c>
      <c r="O99" s="166">
        <f>ROUND(E99*N99,2)</f>
        <v>0</v>
      </c>
      <c r="P99" s="166">
        <v>0</v>
      </c>
      <c r="Q99" s="166">
        <f>ROUND(E99*P99,2)</f>
        <v>0</v>
      </c>
      <c r="R99" s="166"/>
      <c r="S99" s="166" t="s">
        <v>132</v>
      </c>
      <c r="T99" s="167" t="s">
        <v>132</v>
      </c>
    </row>
    <row r="100" spans="1:20" x14ac:dyDescent="0.2">
      <c r="A100" s="150"/>
      <c r="B100" s="151"/>
      <c r="C100" s="270" t="s">
        <v>487</v>
      </c>
      <c r="D100" s="271"/>
      <c r="E100" s="271"/>
      <c r="F100" s="271"/>
      <c r="G100" s="271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</row>
    <row r="101" spans="1:20" x14ac:dyDescent="0.2">
      <c r="A101" s="168">
        <v>15</v>
      </c>
      <c r="B101" s="169" t="s">
        <v>488</v>
      </c>
      <c r="C101" s="176" t="s">
        <v>489</v>
      </c>
      <c r="D101" s="170" t="s">
        <v>142</v>
      </c>
      <c r="E101" s="171">
        <v>37</v>
      </c>
      <c r="F101" s="172"/>
      <c r="G101" s="172">
        <f>ROUND(E101*F101,2)</f>
        <v>0</v>
      </c>
      <c r="H101" s="172">
        <v>0</v>
      </c>
      <c r="I101" s="172">
        <f>ROUND(E101*H101,2)</f>
        <v>0</v>
      </c>
      <c r="J101" s="172">
        <v>687</v>
      </c>
      <c r="K101" s="172">
        <f>ROUND(E101*J101,2)</f>
        <v>25419</v>
      </c>
      <c r="L101" s="172">
        <v>21</v>
      </c>
      <c r="M101" s="172">
        <f>G101*(1+L101/100)</f>
        <v>0</v>
      </c>
      <c r="N101" s="172">
        <v>0</v>
      </c>
      <c r="O101" s="172">
        <f>ROUND(E101*N101,2)</f>
        <v>0</v>
      </c>
      <c r="P101" s="172">
        <v>0</v>
      </c>
      <c r="Q101" s="172">
        <f>ROUND(E101*P101,2)</f>
        <v>0</v>
      </c>
      <c r="R101" s="172"/>
      <c r="S101" s="172" t="s">
        <v>132</v>
      </c>
      <c r="T101" s="173" t="s">
        <v>132</v>
      </c>
    </row>
    <row r="102" spans="1:20" x14ac:dyDescent="0.2">
      <c r="A102" s="162">
        <v>16</v>
      </c>
      <c r="B102" s="163" t="s">
        <v>490</v>
      </c>
      <c r="C102" s="177" t="s">
        <v>491</v>
      </c>
      <c r="D102" s="164" t="s">
        <v>142</v>
      </c>
      <c r="E102" s="165">
        <v>148</v>
      </c>
      <c r="F102" s="166"/>
      <c r="G102" s="166">
        <f>ROUND(E102*F102,2)</f>
        <v>0</v>
      </c>
      <c r="H102" s="166">
        <v>0</v>
      </c>
      <c r="I102" s="166">
        <f>ROUND(E102*H102,2)</f>
        <v>0</v>
      </c>
      <c r="J102" s="166">
        <v>21.5</v>
      </c>
      <c r="K102" s="166">
        <f>ROUND(E102*J102,2)</f>
        <v>3182</v>
      </c>
      <c r="L102" s="166">
        <v>21</v>
      </c>
      <c r="M102" s="166">
        <f>G102*(1+L102/100)</f>
        <v>0</v>
      </c>
      <c r="N102" s="166">
        <v>0</v>
      </c>
      <c r="O102" s="166">
        <f>ROUND(E102*N102,2)</f>
        <v>0</v>
      </c>
      <c r="P102" s="166">
        <v>0</v>
      </c>
      <c r="Q102" s="166">
        <f>ROUND(E102*P102,2)</f>
        <v>0</v>
      </c>
      <c r="R102" s="166"/>
      <c r="S102" s="166" t="s">
        <v>132</v>
      </c>
      <c r="T102" s="167" t="s">
        <v>132</v>
      </c>
    </row>
    <row r="103" spans="1:20" x14ac:dyDescent="0.2">
      <c r="A103" s="150"/>
      <c r="B103" s="151"/>
      <c r="C103" s="178" t="s">
        <v>492</v>
      </c>
      <c r="D103" s="153"/>
      <c r="E103" s="154">
        <v>148</v>
      </c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</row>
    <row r="104" spans="1:20" x14ac:dyDescent="0.2">
      <c r="D104" s="10"/>
    </row>
    <row r="105" spans="1:20" x14ac:dyDescent="0.2">
      <c r="D105" s="10"/>
      <c r="G105" s="86">
        <f>G7+G13+G16+G24+G26+G28+G30+G39+G43+G45++G49+G52+G54+G59+G62+G79+G90</f>
        <v>0</v>
      </c>
    </row>
    <row r="106" spans="1:20" x14ac:dyDescent="0.2">
      <c r="D106" s="10"/>
    </row>
    <row r="107" spans="1:20" x14ac:dyDescent="0.2">
      <c r="D107" s="10"/>
    </row>
    <row r="108" spans="1:20" x14ac:dyDescent="0.2">
      <c r="D108" s="10"/>
    </row>
    <row r="109" spans="1:20" x14ac:dyDescent="0.2">
      <c r="D109" s="10"/>
    </row>
    <row r="110" spans="1:20" x14ac:dyDescent="0.2">
      <c r="D110" s="10"/>
    </row>
    <row r="111" spans="1:20" x14ac:dyDescent="0.2">
      <c r="D111" s="10"/>
    </row>
    <row r="112" spans="1:20" x14ac:dyDescent="0.2">
      <c r="D112" s="10"/>
    </row>
    <row r="113" spans="4:25" x14ac:dyDescent="0.2">
      <c r="D113" s="10"/>
    </row>
    <row r="114" spans="4:25" x14ac:dyDescent="0.2">
      <c r="D114" s="10"/>
    </row>
    <row r="115" spans="4:25" x14ac:dyDescent="0.2">
      <c r="D115" s="10"/>
    </row>
    <row r="116" spans="4:25" x14ac:dyDescent="0.2">
      <c r="D116" s="10"/>
    </row>
    <row r="117" spans="4:25" x14ac:dyDescent="0.2">
      <c r="D117" s="10"/>
      <c r="G117" s="86"/>
      <c r="Y117" s="86"/>
    </row>
    <row r="118" spans="4:25" x14ac:dyDescent="0.2">
      <c r="D118" s="10"/>
      <c r="F118" s="86"/>
    </row>
    <row r="119" spans="4:25" x14ac:dyDescent="0.2">
      <c r="D119" s="10"/>
    </row>
    <row r="120" spans="4:25" x14ac:dyDescent="0.2">
      <c r="D120" s="10"/>
    </row>
    <row r="121" spans="4:25" x14ac:dyDescent="0.2">
      <c r="D121" s="10"/>
    </row>
    <row r="122" spans="4:25" x14ac:dyDescent="0.2">
      <c r="D122" s="10"/>
    </row>
    <row r="123" spans="4:25" x14ac:dyDescent="0.2">
      <c r="D123" s="10"/>
    </row>
    <row r="124" spans="4:25" x14ac:dyDescent="0.2">
      <c r="D124" s="10"/>
    </row>
    <row r="125" spans="4:25" x14ac:dyDescent="0.2">
      <c r="D125" s="10"/>
    </row>
    <row r="126" spans="4:25" x14ac:dyDescent="0.2">
      <c r="D126" s="10"/>
    </row>
    <row r="127" spans="4:25" x14ac:dyDescent="0.2">
      <c r="D127" s="10"/>
    </row>
    <row r="128" spans="4:25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  <row r="5001" spans="4:4" x14ac:dyDescent="0.2">
      <c r="D5001" s="10"/>
    </row>
    <row r="5002" spans="4:4" x14ac:dyDescent="0.2">
      <c r="D5002" s="10"/>
    </row>
    <row r="5003" spans="4:4" x14ac:dyDescent="0.2">
      <c r="D5003" s="10"/>
    </row>
    <row r="5004" spans="4:4" x14ac:dyDescent="0.2">
      <c r="D5004" s="10"/>
    </row>
    <row r="5005" spans="4:4" x14ac:dyDescent="0.2">
      <c r="D5005" s="10"/>
    </row>
    <row r="5006" spans="4:4" x14ac:dyDescent="0.2">
      <c r="D5006" s="10"/>
    </row>
    <row r="5007" spans="4:4" x14ac:dyDescent="0.2">
      <c r="D5007" s="10"/>
    </row>
    <row r="5008" spans="4:4" x14ac:dyDescent="0.2">
      <c r="D5008" s="10"/>
    </row>
    <row r="5009" spans="4:4" x14ac:dyDescent="0.2">
      <c r="D5009" s="10"/>
    </row>
    <row r="5010" spans="4:4" x14ac:dyDescent="0.2">
      <c r="D5010" s="10"/>
    </row>
    <row r="5011" spans="4:4" x14ac:dyDescent="0.2">
      <c r="D5011" s="10"/>
    </row>
    <row r="5012" spans="4:4" x14ac:dyDescent="0.2">
      <c r="D5012" s="10"/>
    </row>
    <row r="5013" spans="4:4" x14ac:dyDescent="0.2">
      <c r="D5013" s="10"/>
    </row>
    <row r="5014" spans="4:4" x14ac:dyDescent="0.2">
      <c r="D5014" s="10"/>
    </row>
    <row r="5015" spans="4:4" x14ac:dyDescent="0.2">
      <c r="D5015" s="10"/>
    </row>
    <row r="5016" spans="4:4" x14ac:dyDescent="0.2">
      <c r="D5016" s="10"/>
    </row>
    <row r="5017" spans="4:4" x14ac:dyDescent="0.2">
      <c r="D5017" s="10"/>
    </row>
    <row r="5018" spans="4:4" x14ac:dyDescent="0.2">
      <c r="D5018" s="10"/>
    </row>
    <row r="5019" spans="4:4" x14ac:dyDescent="0.2">
      <c r="D5019" s="10"/>
    </row>
    <row r="5020" spans="4:4" x14ac:dyDescent="0.2">
      <c r="D5020" s="10"/>
    </row>
    <row r="5021" spans="4:4" x14ac:dyDescent="0.2">
      <c r="D5021" s="10"/>
    </row>
    <row r="5022" spans="4:4" x14ac:dyDescent="0.2">
      <c r="D5022" s="10"/>
    </row>
  </sheetData>
  <mergeCells count="20">
    <mergeCell ref="A1:G1"/>
    <mergeCell ref="C2:G2"/>
    <mergeCell ref="C3:G3"/>
    <mergeCell ref="C4:G4"/>
    <mergeCell ref="C12:G12"/>
    <mergeCell ref="C95:G95"/>
    <mergeCell ref="C98:G98"/>
    <mergeCell ref="C100:G100"/>
    <mergeCell ref="C32:G32"/>
    <mergeCell ref="C36:G36"/>
    <mergeCell ref="C38:G38"/>
    <mergeCell ref="C51:G51"/>
    <mergeCell ref="C56:G56"/>
    <mergeCell ref="C82:G82"/>
    <mergeCell ref="C84:G84"/>
    <mergeCell ref="C85:G85"/>
    <mergeCell ref="C86:G86"/>
    <mergeCell ref="C87:G87"/>
    <mergeCell ref="C88:G88"/>
    <mergeCell ref="C89:G89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BH5000"/>
  <sheetViews>
    <sheetView workbookViewId="0">
      <pane ySplit="7" topLeftCell="A8" activePane="bottomLeft" state="frozen"/>
      <selection pane="bottomLeft" activeCell="AR50" sqref="AR50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38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1" max="24" width="0" hidden="1" customWidth="1"/>
    <col min="29" max="29" width="0" hidden="1" customWidth="1"/>
    <col min="31" max="41" width="0" hidden="1" customWidth="1"/>
    <col min="53" max="53" width="73.7109375" customWidth="1"/>
  </cols>
  <sheetData>
    <row r="1" spans="1:60" ht="15.75" customHeight="1" x14ac:dyDescent="0.25">
      <c r="A1" s="272" t="s">
        <v>7</v>
      </c>
      <c r="B1" s="272"/>
      <c r="C1" s="272"/>
      <c r="D1" s="272"/>
      <c r="E1" s="272"/>
      <c r="F1" s="272"/>
      <c r="G1" s="272"/>
      <c r="AG1" t="s">
        <v>102</v>
      </c>
    </row>
    <row r="2" spans="1:60" ht="24.95" customHeight="1" x14ac:dyDescent="0.2">
      <c r="A2" s="139" t="s">
        <v>8</v>
      </c>
      <c r="B2" s="49" t="s">
        <v>44</v>
      </c>
      <c r="C2" s="273" t="s">
        <v>45</v>
      </c>
      <c r="D2" s="274"/>
      <c r="E2" s="274"/>
      <c r="F2" s="274"/>
      <c r="G2" s="275"/>
      <c r="AG2" t="s">
        <v>103</v>
      </c>
    </row>
    <row r="3" spans="1:60" ht="24.95" customHeight="1" x14ac:dyDescent="0.2">
      <c r="A3" s="139" t="s">
        <v>9</v>
      </c>
      <c r="B3" s="49" t="s">
        <v>61</v>
      </c>
      <c r="C3" s="273" t="s">
        <v>62</v>
      </c>
      <c r="D3" s="274"/>
      <c r="E3" s="274"/>
      <c r="F3" s="274"/>
      <c r="G3" s="275"/>
      <c r="AC3" s="121" t="s">
        <v>103</v>
      </c>
      <c r="AG3" t="s">
        <v>104</v>
      </c>
    </row>
    <row r="4" spans="1:60" ht="24.95" customHeight="1" x14ac:dyDescent="0.2">
      <c r="A4" s="140" t="s">
        <v>10</v>
      </c>
      <c r="B4" s="141" t="s">
        <v>61</v>
      </c>
      <c r="C4" s="276" t="s">
        <v>499</v>
      </c>
      <c r="D4" s="277"/>
      <c r="E4" s="277"/>
      <c r="F4" s="277"/>
      <c r="G4" s="278"/>
      <c r="AG4" t="s">
        <v>105</v>
      </c>
    </row>
    <row r="5" spans="1:60" x14ac:dyDescent="0.2">
      <c r="D5" s="10"/>
    </row>
    <row r="6" spans="1:60" ht="38.25" x14ac:dyDescent="0.2">
      <c r="A6" s="143" t="s">
        <v>106</v>
      </c>
      <c r="B6" s="145" t="s">
        <v>107</v>
      </c>
      <c r="C6" s="145" t="s">
        <v>108</v>
      </c>
      <c r="D6" s="144" t="s">
        <v>109</v>
      </c>
      <c r="E6" s="143" t="s">
        <v>110</v>
      </c>
      <c r="F6" s="142" t="s">
        <v>111</v>
      </c>
      <c r="G6" s="143" t="s">
        <v>31</v>
      </c>
      <c r="H6" s="146" t="s">
        <v>32</v>
      </c>
      <c r="I6" s="146" t="s">
        <v>112</v>
      </c>
      <c r="J6" s="146" t="s">
        <v>33</v>
      </c>
      <c r="K6" s="146" t="s">
        <v>113</v>
      </c>
      <c r="L6" s="146" t="s">
        <v>114</v>
      </c>
      <c r="M6" s="146" t="s">
        <v>115</v>
      </c>
      <c r="N6" s="146" t="s">
        <v>116</v>
      </c>
      <c r="O6" s="146" t="s">
        <v>117</v>
      </c>
      <c r="P6" s="146" t="s">
        <v>118</v>
      </c>
      <c r="Q6" s="146" t="s">
        <v>119</v>
      </c>
      <c r="R6" s="146" t="s">
        <v>120</v>
      </c>
      <c r="S6" s="146" t="s">
        <v>121</v>
      </c>
      <c r="T6" s="146" t="s">
        <v>122</v>
      </c>
      <c r="U6" s="146" t="s">
        <v>123</v>
      </c>
      <c r="V6" s="146" t="s">
        <v>124</v>
      </c>
      <c r="W6" s="146" t="s">
        <v>125</v>
      </c>
      <c r="X6" s="146" t="s">
        <v>126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56" t="s">
        <v>127</v>
      </c>
      <c r="B8" s="157" t="s">
        <v>75</v>
      </c>
      <c r="C8" s="175" t="s">
        <v>76</v>
      </c>
      <c r="D8" s="158"/>
      <c r="E8" s="159"/>
      <c r="F8" s="160"/>
      <c r="G8" s="160">
        <f>SUMIF(AG9:AG9,"&lt;&gt;NOR",G9:G9)</f>
        <v>0</v>
      </c>
      <c r="H8" s="160"/>
      <c r="I8" s="160">
        <f>SUM(I9:I9)</f>
        <v>25.2</v>
      </c>
      <c r="J8" s="160"/>
      <c r="K8" s="160">
        <f>SUM(K9:K9)</f>
        <v>3164.8</v>
      </c>
      <c r="L8" s="160"/>
      <c r="M8" s="160">
        <f>SUM(M9:M9)</f>
        <v>0</v>
      </c>
      <c r="N8" s="160"/>
      <c r="O8" s="160">
        <f>SUM(O9:O9)</f>
        <v>0</v>
      </c>
      <c r="P8" s="160"/>
      <c r="Q8" s="160">
        <f>SUM(Q9:Q9)</f>
        <v>0</v>
      </c>
      <c r="R8" s="160"/>
      <c r="S8" s="160"/>
      <c r="T8" s="161"/>
      <c r="U8" s="155"/>
      <c r="V8" s="155">
        <f>SUM(V9:V9)</f>
        <v>8</v>
      </c>
      <c r="W8" s="155"/>
      <c r="X8" s="155"/>
      <c r="AG8" t="s">
        <v>128</v>
      </c>
    </row>
    <row r="9" spans="1:60" outlineLevel="1" x14ac:dyDescent="0.2">
      <c r="A9" s="168">
        <v>1</v>
      </c>
      <c r="B9" s="169" t="s">
        <v>398</v>
      </c>
      <c r="C9" s="176" t="s">
        <v>399</v>
      </c>
      <c r="D9" s="170" t="s">
        <v>178</v>
      </c>
      <c r="E9" s="171">
        <v>20</v>
      </c>
      <c r="F9" s="172"/>
      <c r="G9" s="172">
        <f>ROUND(E9*F9,2)</f>
        <v>0</v>
      </c>
      <c r="H9" s="172">
        <v>1.26</v>
      </c>
      <c r="I9" s="172">
        <f>ROUND(E9*H9,2)</f>
        <v>25.2</v>
      </c>
      <c r="J9" s="172">
        <v>158.24</v>
      </c>
      <c r="K9" s="172">
        <f>ROUND(E9*J9,2)</f>
        <v>3164.8</v>
      </c>
      <c r="L9" s="172">
        <v>21</v>
      </c>
      <c r="M9" s="172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2"/>
      <c r="S9" s="172" t="s">
        <v>132</v>
      </c>
      <c r="T9" s="173" t="s">
        <v>132</v>
      </c>
      <c r="U9" s="152">
        <v>0.4</v>
      </c>
      <c r="V9" s="152">
        <f>ROUND(E9*U9,2)</f>
        <v>8</v>
      </c>
      <c r="W9" s="152"/>
      <c r="X9" s="152" t="s">
        <v>133</v>
      </c>
      <c r="Y9" s="147"/>
      <c r="Z9" s="147"/>
      <c r="AA9" s="147"/>
      <c r="AB9" s="147"/>
      <c r="AC9" s="147"/>
      <c r="AD9" s="147"/>
      <c r="AE9" s="147"/>
      <c r="AF9" s="147"/>
      <c r="AG9" s="147" t="s">
        <v>134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x14ac:dyDescent="0.2">
      <c r="A10" s="156" t="s">
        <v>127</v>
      </c>
      <c r="B10" s="157" t="s">
        <v>77</v>
      </c>
      <c r="C10" s="175" t="s">
        <v>78</v>
      </c>
      <c r="D10" s="158"/>
      <c r="E10" s="159"/>
      <c r="F10" s="160"/>
      <c r="G10" s="160">
        <f>SUMIF(AG11:AG15,"&lt;&gt;NOR",G11:G15)</f>
        <v>0</v>
      </c>
      <c r="H10" s="160"/>
      <c r="I10" s="160">
        <f>SUM(I11:I15)</f>
        <v>6430.6</v>
      </c>
      <c r="J10" s="160"/>
      <c r="K10" s="160">
        <f>SUM(K11:K15)</f>
        <v>0</v>
      </c>
      <c r="L10" s="160"/>
      <c r="M10" s="160">
        <f>SUM(M11:M15)</f>
        <v>0</v>
      </c>
      <c r="N10" s="160"/>
      <c r="O10" s="160">
        <f>SUM(O11:O15)</f>
        <v>1.06</v>
      </c>
      <c r="P10" s="160"/>
      <c r="Q10" s="160">
        <f>SUM(Q11:Q15)</f>
        <v>0</v>
      </c>
      <c r="R10" s="160"/>
      <c r="S10" s="160"/>
      <c r="T10" s="161"/>
      <c r="U10" s="155"/>
      <c r="V10" s="155">
        <f>SUM(V11:V15)</f>
        <v>0</v>
      </c>
      <c r="W10" s="155"/>
      <c r="X10" s="155"/>
      <c r="AG10" t="s">
        <v>128</v>
      </c>
    </row>
    <row r="11" spans="1:60" outlineLevel="1" x14ac:dyDescent="0.2">
      <c r="A11" s="162">
        <v>2</v>
      </c>
      <c r="B11" s="163" t="s">
        <v>400</v>
      </c>
      <c r="C11" s="177" t="s">
        <v>401</v>
      </c>
      <c r="D11" s="164" t="s">
        <v>178</v>
      </c>
      <c r="E11" s="165">
        <v>14</v>
      </c>
      <c r="F11" s="166"/>
      <c r="G11" s="166">
        <f>ROUND(E11*F11,2)</f>
        <v>0</v>
      </c>
      <c r="H11" s="166">
        <v>86.9</v>
      </c>
      <c r="I11" s="166">
        <f>ROUND(E11*H11,2)</f>
        <v>1216.5999999999999</v>
      </c>
      <c r="J11" s="166">
        <v>0</v>
      </c>
      <c r="K11" s="166">
        <f>ROUND(E11*J11,2)</f>
        <v>0</v>
      </c>
      <c r="L11" s="166">
        <v>21</v>
      </c>
      <c r="M11" s="166">
        <f>G11*(1+L11/100)</f>
        <v>0</v>
      </c>
      <c r="N11" s="166">
        <v>0.05</v>
      </c>
      <c r="O11" s="166">
        <f>ROUND(E11*N11,2)</f>
        <v>0.7</v>
      </c>
      <c r="P11" s="166">
        <v>0</v>
      </c>
      <c r="Q11" s="166">
        <f>ROUND(E11*P11,2)</f>
        <v>0</v>
      </c>
      <c r="R11" s="166"/>
      <c r="S11" s="166" t="s">
        <v>229</v>
      </c>
      <c r="T11" s="167" t="s">
        <v>402</v>
      </c>
      <c r="U11" s="152">
        <v>0</v>
      </c>
      <c r="V11" s="152">
        <f>ROUND(E11*U11,2)</f>
        <v>0</v>
      </c>
      <c r="W11" s="152"/>
      <c r="X11" s="152" t="s">
        <v>225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226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ht="67.5" outlineLevel="1" x14ac:dyDescent="0.2">
      <c r="A12" s="150"/>
      <c r="B12" s="151"/>
      <c r="C12" s="270" t="s">
        <v>403</v>
      </c>
      <c r="D12" s="271"/>
      <c r="E12" s="271"/>
      <c r="F12" s="271"/>
      <c r="G12" s="271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47"/>
      <c r="Z12" s="147"/>
      <c r="AA12" s="147"/>
      <c r="AB12" s="147"/>
      <c r="AC12" s="147"/>
      <c r="AD12" s="147"/>
      <c r="AE12" s="147"/>
      <c r="AF12" s="147"/>
      <c r="AG12" s="147" t="s">
        <v>162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74" t="str">
        <f>C12</f>
        <v>Rostlina pochází z čeledi Caprifoliaceae – zimolezovité a rodu Viburnum. Dorůstá do výšky 3-4m a vytváří kulovitý keř. Domovinou druhu je Evropa, sever Afriky a západ Asie. Tento opadavý keř má vstřícné, laločnaté listy podobné javoru, které se na podzim barví do odstínů oranžové a červené. Květy jsou bílé barvy, tvoří plochou latu, kde po obvodu květenství jsou velké sterilní květy a blíže ke středu jsou drobné květy fertilní. Celé toto květenství velmi připomíná květ hortenzie. Kvete od května do června. Plody jsou měkké, červené peckovice.</v>
      </c>
      <c r="BB12" s="147"/>
      <c r="BC12" s="147"/>
      <c r="BD12" s="147"/>
      <c r="BE12" s="147"/>
      <c r="BF12" s="147"/>
      <c r="BG12" s="147"/>
      <c r="BH12" s="147"/>
    </row>
    <row r="13" spans="1:60" ht="45" outlineLevel="1" x14ac:dyDescent="0.2">
      <c r="A13" s="150"/>
      <c r="B13" s="151"/>
      <c r="C13" s="268" t="s">
        <v>404</v>
      </c>
      <c r="D13" s="269"/>
      <c r="E13" s="269"/>
      <c r="F13" s="269"/>
      <c r="G13" s="269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47"/>
      <c r="Z13" s="147"/>
      <c r="AA13" s="147"/>
      <c r="AB13" s="147"/>
      <c r="AC13" s="147"/>
      <c r="AD13" s="147"/>
      <c r="AE13" s="147"/>
      <c r="AF13" s="147"/>
      <c r="AG13" s="147" t="s">
        <v>162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74" t="str">
        <f>C13</f>
        <v>Rostlině vyhovují slunná či polostinná stanoviště s vlhčí, propustnou, humózní půdou. Pokud se rozhodneme rostlinu upravit řezem, měli bychom tak učinit po odkvětu. Tato kalina je náchylná k napadení mšicemi. Hodí se do volných živých plotů, keřových skupin v parcích i zahradách i jako solitéra.</v>
      </c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62">
        <v>3</v>
      </c>
      <c r="B14" s="163" t="s">
        <v>405</v>
      </c>
      <c r="C14" s="177" t="s">
        <v>406</v>
      </c>
      <c r="D14" s="164" t="s">
        <v>178</v>
      </c>
      <c r="E14" s="165">
        <v>6</v>
      </c>
      <c r="F14" s="166"/>
      <c r="G14" s="166">
        <f>ROUND(E14*F14,2)</f>
        <v>0</v>
      </c>
      <c r="H14" s="166">
        <v>869</v>
      </c>
      <c r="I14" s="166">
        <f>ROUND(E14*H14,2)</f>
        <v>5214</v>
      </c>
      <c r="J14" s="166">
        <v>0</v>
      </c>
      <c r="K14" s="166">
        <f>ROUND(E14*J14,2)</f>
        <v>0</v>
      </c>
      <c r="L14" s="166">
        <v>21</v>
      </c>
      <c r="M14" s="166">
        <f>G14*(1+L14/100)</f>
        <v>0</v>
      </c>
      <c r="N14" s="166">
        <v>0.06</v>
      </c>
      <c r="O14" s="166">
        <f>ROUND(E14*N14,2)</f>
        <v>0.36</v>
      </c>
      <c r="P14" s="166">
        <v>0</v>
      </c>
      <c r="Q14" s="166">
        <f>ROUND(E14*P14,2)</f>
        <v>0</v>
      </c>
      <c r="R14" s="166"/>
      <c r="S14" s="166" t="s">
        <v>229</v>
      </c>
      <c r="T14" s="167" t="s">
        <v>402</v>
      </c>
      <c r="U14" s="152">
        <v>0</v>
      </c>
      <c r="V14" s="152">
        <f>ROUND(E14*U14,2)</f>
        <v>0</v>
      </c>
      <c r="W14" s="152"/>
      <c r="X14" s="152" t="s">
        <v>225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231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ht="33.75" outlineLevel="1" x14ac:dyDescent="0.2">
      <c r="A15" s="150"/>
      <c r="B15" s="151"/>
      <c r="C15" s="270" t="s">
        <v>407</v>
      </c>
      <c r="D15" s="271"/>
      <c r="E15" s="271"/>
      <c r="F15" s="271"/>
      <c r="G15" s="271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47"/>
      <c r="Z15" s="147"/>
      <c r="AA15" s="147"/>
      <c r="AB15" s="147"/>
      <c r="AC15" s="147"/>
      <c r="AD15" s="147"/>
      <c r="AE15" s="147"/>
      <c r="AF15" s="147"/>
      <c r="AG15" s="147" t="s">
        <v>162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74" t="str">
        <f>C15</f>
        <v>Euonymus europaeus 'Red Cascade' je opadavý keř, který se řadí do čeledi Celastraceae – jesencovité. Dorůstá do výšky 2-3 m a vytváří rozložitý, vzdušný keř. Sytě zelené, jedovaté listy se s příchodem chladnějšího počasí na podzim zbarvují jasně…</v>
      </c>
      <c r="BB15" s="147"/>
      <c r="BC15" s="147"/>
      <c r="BD15" s="147"/>
      <c r="BE15" s="147"/>
      <c r="BF15" s="147"/>
      <c r="BG15" s="147"/>
      <c r="BH15" s="147"/>
    </row>
    <row r="16" spans="1:60" x14ac:dyDescent="0.2">
      <c r="A16" s="156" t="s">
        <v>127</v>
      </c>
      <c r="B16" s="157" t="s">
        <v>75</v>
      </c>
      <c r="C16" s="175" t="s">
        <v>76</v>
      </c>
      <c r="D16" s="158"/>
      <c r="E16" s="159"/>
      <c r="F16" s="160"/>
      <c r="G16" s="160">
        <f>SUMIF(AG17:AG17,"&lt;&gt;NOR",G17:G17)</f>
        <v>0</v>
      </c>
      <c r="H16" s="160"/>
      <c r="I16" s="160">
        <f>SUM(I17:I17)</f>
        <v>85.68</v>
      </c>
      <c r="J16" s="160"/>
      <c r="K16" s="160">
        <f>SUM(K17:K17)</f>
        <v>23425.32</v>
      </c>
      <c r="L16" s="160"/>
      <c r="M16" s="160">
        <f>SUM(M17:M17)</f>
        <v>0</v>
      </c>
      <c r="N16" s="160"/>
      <c r="O16" s="160">
        <f>SUM(O17:O17)</f>
        <v>0</v>
      </c>
      <c r="P16" s="160"/>
      <c r="Q16" s="160">
        <f>SUM(Q17:Q17)</f>
        <v>0</v>
      </c>
      <c r="R16" s="160"/>
      <c r="S16" s="160"/>
      <c r="T16" s="161"/>
      <c r="U16" s="155"/>
      <c r="V16" s="155">
        <f>SUM(V17:V17)</f>
        <v>52.56</v>
      </c>
      <c r="W16" s="155"/>
      <c r="X16" s="155"/>
      <c r="AG16" t="s">
        <v>128</v>
      </c>
    </row>
    <row r="17" spans="1:60" outlineLevel="1" x14ac:dyDescent="0.2">
      <c r="A17" s="168">
        <v>4</v>
      </c>
      <c r="B17" s="169" t="s">
        <v>408</v>
      </c>
      <c r="C17" s="176" t="s">
        <v>409</v>
      </c>
      <c r="D17" s="170" t="s">
        <v>178</v>
      </c>
      <c r="E17" s="171">
        <v>17</v>
      </c>
      <c r="F17" s="172"/>
      <c r="G17" s="172">
        <f>ROUND(E17*F17,2)</f>
        <v>0</v>
      </c>
      <c r="H17" s="172">
        <v>5.04</v>
      </c>
      <c r="I17" s="172">
        <f>ROUND(E17*H17,2)</f>
        <v>85.68</v>
      </c>
      <c r="J17" s="172">
        <v>1377.96</v>
      </c>
      <c r="K17" s="172">
        <f>ROUND(E17*J17,2)</f>
        <v>23425.32</v>
      </c>
      <c r="L17" s="172">
        <v>21</v>
      </c>
      <c r="M17" s="172">
        <f>G17*(1+L17/100)</f>
        <v>0</v>
      </c>
      <c r="N17" s="172">
        <v>0</v>
      </c>
      <c r="O17" s="172">
        <f>ROUND(E17*N17,2)</f>
        <v>0</v>
      </c>
      <c r="P17" s="172">
        <v>0</v>
      </c>
      <c r="Q17" s="172">
        <f>ROUND(E17*P17,2)</f>
        <v>0</v>
      </c>
      <c r="R17" s="172"/>
      <c r="S17" s="172" t="s">
        <v>132</v>
      </c>
      <c r="T17" s="173" t="s">
        <v>132</v>
      </c>
      <c r="U17" s="152">
        <v>3.0920000000000001</v>
      </c>
      <c r="V17" s="152">
        <f>ROUND(E17*U17,2)</f>
        <v>52.56</v>
      </c>
      <c r="W17" s="152"/>
      <c r="X17" s="152" t="s">
        <v>133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134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x14ac:dyDescent="0.2">
      <c r="A18" s="156" t="s">
        <v>127</v>
      </c>
      <c r="B18" s="157" t="s">
        <v>77</v>
      </c>
      <c r="C18" s="175" t="s">
        <v>78</v>
      </c>
      <c r="D18" s="158"/>
      <c r="E18" s="159"/>
      <c r="F18" s="160"/>
      <c r="G18" s="160">
        <f>SUMIF(AG19:AG30,"&lt;&gt;NOR",G19:G30)</f>
        <v>0</v>
      </c>
      <c r="H18" s="160"/>
      <c r="I18" s="160">
        <f>SUM(I19:I30)</f>
        <v>30523</v>
      </c>
      <c r="J18" s="160"/>
      <c r="K18" s="160">
        <f>SUM(K19:K30)</f>
        <v>0</v>
      </c>
      <c r="L18" s="160"/>
      <c r="M18" s="160">
        <f>SUM(M19:M30)</f>
        <v>0</v>
      </c>
      <c r="N18" s="160"/>
      <c r="O18" s="160">
        <f>SUM(O19:O30)</f>
        <v>1.48</v>
      </c>
      <c r="P18" s="160"/>
      <c r="Q18" s="160">
        <f>SUM(Q19:Q30)</f>
        <v>0</v>
      </c>
      <c r="R18" s="160"/>
      <c r="S18" s="160"/>
      <c r="T18" s="161"/>
      <c r="U18" s="155"/>
      <c r="V18" s="155">
        <f>SUM(V19:V30)</f>
        <v>0</v>
      </c>
      <c r="W18" s="155"/>
      <c r="X18" s="155"/>
      <c r="AG18" t="s">
        <v>128</v>
      </c>
    </row>
    <row r="19" spans="1:60" outlineLevel="1" x14ac:dyDescent="0.2">
      <c r="A19" s="162">
        <v>5</v>
      </c>
      <c r="B19" s="163" t="s">
        <v>410</v>
      </c>
      <c r="C19" s="177" t="s">
        <v>411</v>
      </c>
      <c r="D19" s="164" t="s">
        <v>178</v>
      </c>
      <c r="E19" s="165">
        <v>7</v>
      </c>
      <c r="F19" s="166"/>
      <c r="G19" s="166">
        <f>ROUND(E19*F19,2)</f>
        <v>0</v>
      </c>
      <c r="H19" s="166">
        <v>655</v>
      </c>
      <c r="I19" s="166">
        <f>ROUND(E19*H19,2)</f>
        <v>4585</v>
      </c>
      <c r="J19" s="166">
        <v>0</v>
      </c>
      <c r="K19" s="166">
        <f>ROUND(E19*J19,2)</f>
        <v>0</v>
      </c>
      <c r="L19" s="166">
        <v>21</v>
      </c>
      <c r="M19" s="166">
        <f>G19*(1+L19/100)</f>
        <v>0</v>
      </c>
      <c r="N19" s="166">
        <v>3.5000000000000003E-2</v>
      </c>
      <c r="O19" s="166">
        <f>ROUND(E19*N19,2)</f>
        <v>0.25</v>
      </c>
      <c r="P19" s="166">
        <v>0</v>
      </c>
      <c r="Q19" s="166">
        <f>ROUND(E19*P19,2)</f>
        <v>0</v>
      </c>
      <c r="R19" s="166"/>
      <c r="S19" s="166" t="s">
        <v>229</v>
      </c>
      <c r="T19" s="167" t="s">
        <v>402</v>
      </c>
      <c r="U19" s="152">
        <v>0</v>
      </c>
      <c r="V19" s="152">
        <f>ROUND(E19*U19,2)</f>
        <v>0</v>
      </c>
      <c r="W19" s="152"/>
      <c r="X19" s="152" t="s">
        <v>225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226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ht="33.75" outlineLevel="1" x14ac:dyDescent="0.2">
      <c r="A20" s="150"/>
      <c r="B20" s="151"/>
      <c r="C20" s="270" t="s">
        <v>412</v>
      </c>
      <c r="D20" s="271"/>
      <c r="E20" s="271"/>
      <c r="F20" s="271"/>
      <c r="G20" s="271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47"/>
      <c r="Z20" s="147"/>
      <c r="AA20" s="147"/>
      <c r="AB20" s="147"/>
      <c r="AC20" s="147"/>
      <c r="AD20" s="147"/>
      <c r="AE20" s="147"/>
      <c r="AF20" s="147"/>
      <c r="AG20" s="147" t="s">
        <v>162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74" t="str">
        <f>C20</f>
        <v>Rostlina pochází z čeledi Salicaceae – vrbovité a rodu Salix. Dorůstá do výšky 3-4 m. Tento opadavý keř má červenofialové větévky a úzké matně zelené listy, které jsou na rubu modrozelené. V dubnu na keři kvetou drobné jehnědy červenofialové barvy. Výhony této vrby se využívají v košíkářství.</v>
      </c>
      <c r="BB20" s="147"/>
      <c r="BC20" s="147"/>
      <c r="BD20" s="147"/>
      <c r="BE20" s="147"/>
      <c r="BF20" s="147"/>
      <c r="BG20" s="147"/>
      <c r="BH20" s="147"/>
    </row>
    <row r="21" spans="1:60" outlineLevel="1" x14ac:dyDescent="0.2">
      <c r="A21" s="150"/>
      <c r="B21" s="151"/>
      <c r="C21" s="268" t="s">
        <v>413</v>
      </c>
      <c r="D21" s="269"/>
      <c r="E21" s="269"/>
      <c r="F21" s="269"/>
      <c r="G21" s="269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47"/>
      <c r="Z21" s="147"/>
      <c r="AA21" s="147"/>
      <c r="AB21" s="147"/>
      <c r="AC21" s="147"/>
      <c r="AD21" s="147"/>
      <c r="AE21" s="147"/>
      <c r="AF21" s="147"/>
      <c r="AG21" s="147" t="s">
        <v>162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">
      <c r="A22" s="150"/>
      <c r="B22" s="151"/>
      <c r="C22" s="268" t="s">
        <v>414</v>
      </c>
      <c r="D22" s="269"/>
      <c r="E22" s="269"/>
      <c r="F22" s="269"/>
      <c r="G22" s="269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47"/>
      <c r="Z22" s="147"/>
      <c r="AA22" s="147"/>
      <c r="AB22" s="147"/>
      <c r="AC22" s="147"/>
      <c r="AD22" s="147"/>
      <c r="AE22" s="147"/>
      <c r="AF22" s="147"/>
      <c r="AG22" s="147" t="s">
        <v>162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62">
        <v>6</v>
      </c>
      <c r="B23" s="163" t="s">
        <v>415</v>
      </c>
      <c r="C23" s="177" t="s">
        <v>416</v>
      </c>
      <c r="D23" s="164" t="s">
        <v>178</v>
      </c>
      <c r="E23" s="165">
        <v>3</v>
      </c>
      <c r="F23" s="166"/>
      <c r="G23" s="166">
        <f>ROUND(E23*F23,2)</f>
        <v>0</v>
      </c>
      <c r="H23" s="166">
        <v>3245</v>
      </c>
      <c r="I23" s="166">
        <f>ROUND(E23*H23,2)</f>
        <v>9735</v>
      </c>
      <c r="J23" s="166">
        <v>0</v>
      </c>
      <c r="K23" s="166">
        <f>ROUND(E23*J23,2)</f>
        <v>0</v>
      </c>
      <c r="L23" s="166">
        <v>21</v>
      </c>
      <c r="M23" s="166">
        <f>G23*(1+L23/100)</f>
        <v>0</v>
      </c>
      <c r="N23" s="166">
        <v>0.15</v>
      </c>
      <c r="O23" s="166">
        <f>ROUND(E23*N23,2)</f>
        <v>0.45</v>
      </c>
      <c r="P23" s="166">
        <v>0</v>
      </c>
      <c r="Q23" s="166">
        <f>ROUND(E23*P23,2)</f>
        <v>0</v>
      </c>
      <c r="R23" s="166"/>
      <c r="S23" s="166" t="s">
        <v>229</v>
      </c>
      <c r="T23" s="167" t="s">
        <v>402</v>
      </c>
      <c r="U23" s="152">
        <v>0</v>
      </c>
      <c r="V23" s="152">
        <f>ROUND(E23*U23,2)</f>
        <v>0</v>
      </c>
      <c r="W23" s="152"/>
      <c r="X23" s="152" t="s">
        <v>225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226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">
      <c r="A24" s="150"/>
      <c r="B24" s="151"/>
      <c r="C24" s="270" t="s">
        <v>417</v>
      </c>
      <c r="D24" s="271"/>
      <c r="E24" s="271"/>
      <c r="F24" s="271"/>
      <c r="G24" s="271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47"/>
      <c r="Z24" s="147"/>
      <c r="AA24" s="147"/>
      <c r="AB24" s="147"/>
      <c r="AC24" s="147"/>
      <c r="AD24" s="147"/>
      <c r="AE24" s="147"/>
      <c r="AF24" s="147"/>
      <c r="AG24" s="147" t="s">
        <v>162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ht="22.5" outlineLevel="1" x14ac:dyDescent="0.2">
      <c r="A25" s="162">
        <v>7</v>
      </c>
      <c r="B25" s="163" t="s">
        <v>418</v>
      </c>
      <c r="C25" s="177" t="s">
        <v>419</v>
      </c>
      <c r="D25" s="164" t="s">
        <v>178</v>
      </c>
      <c r="E25" s="165">
        <v>2</v>
      </c>
      <c r="F25" s="166"/>
      <c r="G25" s="166">
        <f>ROUND(E25*F25,2)</f>
        <v>0</v>
      </c>
      <c r="H25" s="166">
        <v>2189</v>
      </c>
      <c r="I25" s="166">
        <f>ROUND(E25*H25,2)</f>
        <v>4378</v>
      </c>
      <c r="J25" s="166">
        <v>0</v>
      </c>
      <c r="K25" s="166">
        <f>ROUND(E25*J25,2)</f>
        <v>0</v>
      </c>
      <c r="L25" s="166">
        <v>21</v>
      </c>
      <c r="M25" s="166">
        <f>G25*(1+L25/100)</f>
        <v>0</v>
      </c>
      <c r="N25" s="166">
        <v>0.1</v>
      </c>
      <c r="O25" s="166">
        <f>ROUND(E25*N25,2)</f>
        <v>0.2</v>
      </c>
      <c r="P25" s="166">
        <v>0</v>
      </c>
      <c r="Q25" s="166">
        <f>ROUND(E25*P25,2)</f>
        <v>0</v>
      </c>
      <c r="R25" s="166"/>
      <c r="S25" s="166" t="s">
        <v>229</v>
      </c>
      <c r="T25" s="167" t="s">
        <v>402</v>
      </c>
      <c r="U25" s="152">
        <v>0</v>
      </c>
      <c r="V25" s="152">
        <f>ROUND(E25*U25,2)</f>
        <v>0</v>
      </c>
      <c r="W25" s="152"/>
      <c r="X25" s="152" t="s">
        <v>225</v>
      </c>
      <c r="Y25" s="147"/>
      <c r="Z25" s="147"/>
      <c r="AA25" s="147"/>
      <c r="AB25" s="147"/>
      <c r="AC25" s="147"/>
      <c r="AD25" s="147"/>
      <c r="AE25" s="147"/>
      <c r="AF25" s="147"/>
      <c r="AG25" s="147" t="s">
        <v>231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">
      <c r="A26" s="150"/>
      <c r="B26" s="151"/>
      <c r="C26" s="270" t="s">
        <v>420</v>
      </c>
      <c r="D26" s="271"/>
      <c r="E26" s="271"/>
      <c r="F26" s="271"/>
      <c r="G26" s="271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47"/>
      <c r="Z26" s="147"/>
      <c r="AA26" s="147"/>
      <c r="AB26" s="147"/>
      <c r="AC26" s="147"/>
      <c r="AD26" s="147"/>
      <c r="AE26" s="147"/>
      <c r="AF26" s="147"/>
      <c r="AG26" s="147" t="s">
        <v>162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ht="22.5" outlineLevel="1" x14ac:dyDescent="0.2">
      <c r="A27" s="162">
        <v>8</v>
      </c>
      <c r="B27" s="163" t="s">
        <v>421</v>
      </c>
      <c r="C27" s="177" t="s">
        <v>422</v>
      </c>
      <c r="D27" s="164" t="s">
        <v>178</v>
      </c>
      <c r="E27" s="165">
        <v>4</v>
      </c>
      <c r="F27" s="166"/>
      <c r="G27" s="166">
        <f>ROUND(E27*F27,2)</f>
        <v>0</v>
      </c>
      <c r="H27" s="166">
        <v>2695</v>
      </c>
      <c r="I27" s="166">
        <f>ROUND(E27*H27,2)</f>
        <v>10780</v>
      </c>
      <c r="J27" s="166">
        <v>0</v>
      </c>
      <c r="K27" s="166">
        <f>ROUND(E27*J27,2)</f>
        <v>0</v>
      </c>
      <c r="L27" s="166">
        <v>21</v>
      </c>
      <c r="M27" s="166">
        <f>G27*(1+L27/100)</f>
        <v>0</v>
      </c>
      <c r="N27" s="166">
        <v>0.12</v>
      </c>
      <c r="O27" s="166">
        <f>ROUND(E27*N27,2)</f>
        <v>0.48</v>
      </c>
      <c r="P27" s="166">
        <v>0</v>
      </c>
      <c r="Q27" s="166">
        <f>ROUND(E27*P27,2)</f>
        <v>0</v>
      </c>
      <c r="R27" s="166"/>
      <c r="S27" s="166" t="s">
        <v>229</v>
      </c>
      <c r="T27" s="167" t="s">
        <v>402</v>
      </c>
      <c r="U27" s="152">
        <v>0</v>
      </c>
      <c r="V27" s="152">
        <f>ROUND(E27*U27,2)</f>
        <v>0</v>
      </c>
      <c r="W27" s="152"/>
      <c r="X27" s="152" t="s">
        <v>225</v>
      </c>
      <c r="Y27" s="147"/>
      <c r="Z27" s="147"/>
      <c r="AA27" s="147"/>
      <c r="AB27" s="147"/>
      <c r="AC27" s="147"/>
      <c r="AD27" s="147"/>
      <c r="AE27" s="147"/>
      <c r="AF27" s="147"/>
      <c r="AG27" s="147" t="s">
        <v>231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150"/>
      <c r="B28" s="151"/>
      <c r="C28" s="270" t="s">
        <v>423</v>
      </c>
      <c r="D28" s="271"/>
      <c r="E28" s="271"/>
      <c r="F28" s="271"/>
      <c r="G28" s="271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47"/>
      <c r="Z28" s="147"/>
      <c r="AA28" s="147"/>
      <c r="AB28" s="147"/>
      <c r="AC28" s="147"/>
      <c r="AD28" s="147"/>
      <c r="AE28" s="147"/>
      <c r="AF28" s="147"/>
      <c r="AG28" s="147" t="s">
        <v>162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">
      <c r="A29" s="162">
        <v>9</v>
      </c>
      <c r="B29" s="163" t="s">
        <v>424</v>
      </c>
      <c r="C29" s="177" t="s">
        <v>425</v>
      </c>
      <c r="D29" s="164" t="s">
        <v>178</v>
      </c>
      <c r="E29" s="165">
        <v>1</v>
      </c>
      <c r="F29" s="166"/>
      <c r="G29" s="166">
        <f>ROUND(E29*F29,2)</f>
        <v>0</v>
      </c>
      <c r="H29" s="166">
        <v>1045</v>
      </c>
      <c r="I29" s="166">
        <f>ROUND(E29*H29,2)</f>
        <v>1045</v>
      </c>
      <c r="J29" s="166">
        <v>0</v>
      </c>
      <c r="K29" s="166">
        <f>ROUND(E29*J29,2)</f>
        <v>0</v>
      </c>
      <c r="L29" s="166">
        <v>21</v>
      </c>
      <c r="M29" s="166">
        <f>G29*(1+L29/100)</f>
        <v>0</v>
      </c>
      <c r="N29" s="166">
        <v>0.1</v>
      </c>
      <c r="O29" s="166">
        <f>ROUND(E29*N29,2)</f>
        <v>0.1</v>
      </c>
      <c r="P29" s="166">
        <v>0</v>
      </c>
      <c r="Q29" s="166">
        <f>ROUND(E29*P29,2)</f>
        <v>0</v>
      </c>
      <c r="R29" s="166"/>
      <c r="S29" s="166" t="s">
        <v>229</v>
      </c>
      <c r="T29" s="167" t="s">
        <v>402</v>
      </c>
      <c r="U29" s="152">
        <v>0</v>
      </c>
      <c r="V29" s="152">
        <f>ROUND(E29*U29,2)</f>
        <v>0</v>
      </c>
      <c r="W29" s="152"/>
      <c r="X29" s="152" t="s">
        <v>225</v>
      </c>
      <c r="Y29" s="147"/>
      <c r="Z29" s="147"/>
      <c r="AA29" s="147"/>
      <c r="AB29" s="147"/>
      <c r="AC29" s="147"/>
      <c r="AD29" s="147"/>
      <c r="AE29" s="147"/>
      <c r="AF29" s="147"/>
      <c r="AG29" s="147" t="s">
        <v>231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50"/>
      <c r="B30" s="151"/>
      <c r="C30" s="270" t="s">
        <v>426</v>
      </c>
      <c r="D30" s="271"/>
      <c r="E30" s="271"/>
      <c r="F30" s="271"/>
      <c r="G30" s="271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47"/>
      <c r="Z30" s="147"/>
      <c r="AA30" s="147"/>
      <c r="AB30" s="147"/>
      <c r="AC30" s="147"/>
      <c r="AD30" s="147"/>
      <c r="AE30" s="147"/>
      <c r="AF30" s="147"/>
      <c r="AG30" s="147" t="s">
        <v>162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x14ac:dyDescent="0.2">
      <c r="A31" s="156" t="s">
        <v>127</v>
      </c>
      <c r="B31" s="157" t="s">
        <v>75</v>
      </c>
      <c r="C31" s="175" t="s">
        <v>76</v>
      </c>
      <c r="D31" s="158"/>
      <c r="E31" s="159"/>
      <c r="F31" s="160"/>
      <c r="G31" s="160">
        <f>SUMIF(AG32:AG58,"&lt;&gt;NOR",G32:G58)</f>
        <v>0</v>
      </c>
      <c r="H31" s="160"/>
      <c r="I31" s="160">
        <f>SUM(I32:I58)</f>
        <v>21717.330000000005</v>
      </c>
      <c r="J31" s="160"/>
      <c r="K31" s="160">
        <f>SUM(K32:K58)</f>
        <v>41980.93</v>
      </c>
      <c r="L31" s="160"/>
      <c r="M31" s="160">
        <f>SUM(M32:M58)</f>
        <v>0</v>
      </c>
      <c r="N31" s="160"/>
      <c r="O31" s="160">
        <f>SUM(O32:O58)</f>
        <v>2.89</v>
      </c>
      <c r="P31" s="160"/>
      <c r="Q31" s="160">
        <f>SUM(Q32:Q58)</f>
        <v>0</v>
      </c>
      <c r="R31" s="160"/>
      <c r="S31" s="160"/>
      <c r="T31" s="161"/>
      <c r="U31" s="155"/>
      <c r="V31" s="155">
        <f>SUM(V32:V58)</f>
        <v>84.72999999999999</v>
      </c>
      <c r="W31" s="155"/>
      <c r="X31" s="155"/>
      <c r="AG31" t="s">
        <v>128</v>
      </c>
    </row>
    <row r="32" spans="1:60" outlineLevel="1" x14ac:dyDescent="0.2">
      <c r="A32" s="168">
        <v>10</v>
      </c>
      <c r="B32" s="169" t="s">
        <v>427</v>
      </c>
      <c r="C32" s="176" t="s">
        <v>428</v>
      </c>
      <c r="D32" s="170" t="s">
        <v>178</v>
      </c>
      <c r="E32" s="171">
        <v>17</v>
      </c>
      <c r="F32" s="172"/>
      <c r="G32" s="172">
        <f>ROUND(E32*F32,2)</f>
        <v>0</v>
      </c>
      <c r="H32" s="172">
        <v>0</v>
      </c>
      <c r="I32" s="172">
        <f>ROUND(E32*H32,2)</f>
        <v>0</v>
      </c>
      <c r="J32" s="172">
        <v>166</v>
      </c>
      <c r="K32" s="172">
        <f>ROUND(E32*J32,2)</f>
        <v>2822</v>
      </c>
      <c r="L32" s="172">
        <v>21</v>
      </c>
      <c r="M32" s="172">
        <f>G32*(1+L32/100)</f>
        <v>0</v>
      </c>
      <c r="N32" s="172">
        <v>0</v>
      </c>
      <c r="O32" s="172">
        <f>ROUND(E32*N32,2)</f>
        <v>0</v>
      </c>
      <c r="P32" s="172">
        <v>0</v>
      </c>
      <c r="Q32" s="172">
        <f>ROUND(E32*P32,2)</f>
        <v>0</v>
      </c>
      <c r="R32" s="172"/>
      <c r="S32" s="172" t="s">
        <v>132</v>
      </c>
      <c r="T32" s="173" t="s">
        <v>132</v>
      </c>
      <c r="U32" s="152">
        <v>0.40500000000000003</v>
      </c>
      <c r="V32" s="152">
        <f>ROUND(E32*U32,2)</f>
        <v>6.89</v>
      </c>
      <c r="W32" s="152"/>
      <c r="X32" s="152" t="s">
        <v>133</v>
      </c>
      <c r="Y32" s="147"/>
      <c r="Z32" s="147"/>
      <c r="AA32" s="147"/>
      <c r="AB32" s="147"/>
      <c r="AC32" s="147"/>
      <c r="AD32" s="147"/>
      <c r="AE32" s="147"/>
      <c r="AF32" s="147"/>
      <c r="AG32" s="147" t="s">
        <v>134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">
      <c r="A33" s="168">
        <v>11</v>
      </c>
      <c r="B33" s="169" t="s">
        <v>429</v>
      </c>
      <c r="C33" s="176" t="s">
        <v>430</v>
      </c>
      <c r="D33" s="170" t="s">
        <v>142</v>
      </c>
      <c r="E33" s="171">
        <v>2.7</v>
      </c>
      <c r="F33" s="172"/>
      <c r="G33" s="172">
        <f>ROUND(E33*F33,2)</f>
        <v>0</v>
      </c>
      <c r="H33" s="172">
        <v>792</v>
      </c>
      <c r="I33" s="172">
        <f>ROUND(E33*H33,2)</f>
        <v>2138.4</v>
      </c>
      <c r="J33" s="172">
        <v>0</v>
      </c>
      <c r="K33" s="172">
        <f>ROUND(E33*J33,2)</f>
        <v>0</v>
      </c>
      <c r="L33" s="172">
        <v>21</v>
      </c>
      <c r="M33" s="172">
        <f>G33*(1+L33/100)</f>
        <v>0</v>
      </c>
      <c r="N33" s="172">
        <v>0.6</v>
      </c>
      <c r="O33" s="172">
        <f>ROUND(E33*N33,2)</f>
        <v>1.62</v>
      </c>
      <c r="P33" s="172">
        <v>0</v>
      </c>
      <c r="Q33" s="172">
        <f>ROUND(E33*P33,2)</f>
        <v>0</v>
      </c>
      <c r="R33" s="172" t="s">
        <v>224</v>
      </c>
      <c r="S33" s="172" t="s">
        <v>132</v>
      </c>
      <c r="T33" s="173" t="s">
        <v>132</v>
      </c>
      <c r="U33" s="152">
        <v>0</v>
      </c>
      <c r="V33" s="152">
        <f>ROUND(E33*U33,2)</f>
        <v>0</v>
      </c>
      <c r="W33" s="152"/>
      <c r="X33" s="152" t="s">
        <v>225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231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">
      <c r="A34" s="168">
        <v>12</v>
      </c>
      <c r="B34" s="169" t="s">
        <v>431</v>
      </c>
      <c r="C34" s="176" t="s">
        <v>432</v>
      </c>
      <c r="D34" s="170" t="s">
        <v>178</v>
      </c>
      <c r="E34" s="171">
        <v>17</v>
      </c>
      <c r="F34" s="172"/>
      <c r="G34" s="172">
        <f>ROUND(E34*F34,2)</f>
        <v>0</v>
      </c>
      <c r="H34" s="172">
        <v>42.71</v>
      </c>
      <c r="I34" s="172">
        <f>ROUND(E34*H34,2)</f>
        <v>726.07</v>
      </c>
      <c r="J34" s="172">
        <v>351.29</v>
      </c>
      <c r="K34" s="172">
        <f>ROUND(E34*J34,2)</f>
        <v>5971.93</v>
      </c>
      <c r="L34" s="172">
        <v>21</v>
      </c>
      <c r="M34" s="172">
        <f>G34*(1+L34/100)</f>
        <v>0</v>
      </c>
      <c r="N34" s="172">
        <v>5.5999999999999995E-4</v>
      </c>
      <c r="O34" s="172">
        <f>ROUND(E34*N34,2)</f>
        <v>0.01</v>
      </c>
      <c r="P34" s="172">
        <v>0</v>
      </c>
      <c r="Q34" s="172">
        <f>ROUND(E34*P34,2)</f>
        <v>0</v>
      </c>
      <c r="R34" s="172"/>
      <c r="S34" s="172" t="s">
        <v>132</v>
      </c>
      <c r="T34" s="173" t="s">
        <v>132</v>
      </c>
      <c r="U34" s="152">
        <v>0.874</v>
      </c>
      <c r="V34" s="152">
        <f>ROUND(E34*U34,2)</f>
        <v>14.86</v>
      </c>
      <c r="W34" s="152"/>
      <c r="X34" s="152" t="s">
        <v>133</v>
      </c>
      <c r="Y34" s="147"/>
      <c r="Z34" s="147"/>
      <c r="AA34" s="147"/>
      <c r="AB34" s="147"/>
      <c r="AC34" s="147"/>
      <c r="AD34" s="147"/>
      <c r="AE34" s="147"/>
      <c r="AF34" s="147"/>
      <c r="AG34" s="147" t="s">
        <v>134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">
      <c r="A35" s="162">
        <v>13</v>
      </c>
      <c r="B35" s="163" t="s">
        <v>433</v>
      </c>
      <c r="C35" s="177" t="s">
        <v>434</v>
      </c>
      <c r="D35" s="164" t="s">
        <v>435</v>
      </c>
      <c r="E35" s="165">
        <v>17</v>
      </c>
      <c r="F35" s="166"/>
      <c r="G35" s="166">
        <f>ROUND(E35*F35,2)</f>
        <v>0</v>
      </c>
      <c r="H35" s="166">
        <v>859</v>
      </c>
      <c r="I35" s="166">
        <f>ROUND(E35*H35,2)</f>
        <v>14603</v>
      </c>
      <c r="J35" s="166">
        <v>0</v>
      </c>
      <c r="K35" s="166">
        <f>ROUND(E35*J35,2)</f>
        <v>0</v>
      </c>
      <c r="L35" s="166">
        <v>21</v>
      </c>
      <c r="M35" s="166">
        <f>G35*(1+L35/100)</f>
        <v>0</v>
      </c>
      <c r="N35" s="166">
        <v>2.4E-2</v>
      </c>
      <c r="O35" s="166">
        <f>ROUND(E35*N35,2)</f>
        <v>0.41</v>
      </c>
      <c r="P35" s="166">
        <v>0</v>
      </c>
      <c r="Q35" s="166">
        <f>ROUND(E35*P35,2)</f>
        <v>0</v>
      </c>
      <c r="R35" s="166"/>
      <c r="S35" s="166" t="s">
        <v>229</v>
      </c>
      <c r="T35" s="167" t="s">
        <v>132</v>
      </c>
      <c r="U35" s="152">
        <v>0</v>
      </c>
      <c r="V35" s="152">
        <f>ROUND(E35*U35,2)</f>
        <v>0</v>
      </c>
      <c r="W35" s="152"/>
      <c r="X35" s="152" t="s">
        <v>225</v>
      </c>
      <c r="Y35" s="147"/>
      <c r="Z35" s="147"/>
      <c r="AA35" s="147"/>
      <c r="AB35" s="147"/>
      <c r="AC35" s="147"/>
      <c r="AD35" s="147"/>
      <c r="AE35" s="147"/>
      <c r="AF35" s="147"/>
      <c r="AG35" s="147" t="s">
        <v>231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">
      <c r="A36" s="150"/>
      <c r="B36" s="151"/>
      <c r="C36" s="270" t="s">
        <v>436</v>
      </c>
      <c r="D36" s="271"/>
      <c r="E36" s="271"/>
      <c r="F36" s="271"/>
      <c r="G36" s="271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47"/>
      <c r="Z36" s="147"/>
      <c r="AA36" s="147"/>
      <c r="AB36" s="147"/>
      <c r="AC36" s="147"/>
      <c r="AD36" s="147"/>
      <c r="AE36" s="147"/>
      <c r="AF36" s="147"/>
      <c r="AG36" s="147" t="s">
        <v>162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 x14ac:dyDescent="0.2">
      <c r="A37" s="168">
        <v>14</v>
      </c>
      <c r="B37" s="169" t="s">
        <v>437</v>
      </c>
      <c r="C37" s="176" t="s">
        <v>438</v>
      </c>
      <c r="D37" s="170" t="s">
        <v>142</v>
      </c>
      <c r="E37" s="171">
        <v>0.51</v>
      </c>
      <c r="F37" s="172"/>
      <c r="G37" s="172">
        <f>ROUND(E37*F37,2)</f>
        <v>0</v>
      </c>
      <c r="H37" s="172">
        <v>42</v>
      </c>
      <c r="I37" s="172">
        <f>ROUND(E37*H37,2)</f>
        <v>21.42</v>
      </c>
      <c r="J37" s="172">
        <v>427.5</v>
      </c>
      <c r="K37" s="172">
        <f>ROUND(E37*J37,2)</f>
        <v>218.03</v>
      </c>
      <c r="L37" s="172">
        <v>21</v>
      </c>
      <c r="M37" s="172">
        <f>G37*(1+L37/100)</f>
        <v>0</v>
      </c>
      <c r="N37" s="172">
        <v>0</v>
      </c>
      <c r="O37" s="172">
        <f>ROUND(E37*N37,2)</f>
        <v>0</v>
      </c>
      <c r="P37" s="172">
        <v>0</v>
      </c>
      <c r="Q37" s="172">
        <f>ROUND(E37*P37,2)</f>
        <v>0</v>
      </c>
      <c r="R37" s="172"/>
      <c r="S37" s="172" t="s">
        <v>132</v>
      </c>
      <c r="T37" s="173" t="s">
        <v>132</v>
      </c>
      <c r="U37" s="152">
        <v>1.1950000000000001</v>
      </c>
      <c r="V37" s="152">
        <f>ROUND(E37*U37,2)</f>
        <v>0.61</v>
      </c>
      <c r="W37" s="152"/>
      <c r="X37" s="152" t="s">
        <v>133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134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">
      <c r="A38" s="162">
        <v>15</v>
      </c>
      <c r="B38" s="163" t="s">
        <v>439</v>
      </c>
      <c r="C38" s="177" t="s">
        <v>440</v>
      </c>
      <c r="D38" s="164" t="s">
        <v>142</v>
      </c>
      <c r="E38" s="165">
        <v>0.51</v>
      </c>
      <c r="F38" s="166"/>
      <c r="G38" s="166">
        <f>ROUND(E38*F38,2)</f>
        <v>0</v>
      </c>
      <c r="H38" s="166">
        <v>42</v>
      </c>
      <c r="I38" s="166">
        <f>ROUND(E38*H38,2)</f>
        <v>21.42</v>
      </c>
      <c r="J38" s="166">
        <v>0</v>
      </c>
      <c r="K38" s="166">
        <f>ROUND(E38*J38,2)</f>
        <v>0</v>
      </c>
      <c r="L38" s="166">
        <v>21</v>
      </c>
      <c r="M38" s="166">
        <f>G38*(1+L38/100)</f>
        <v>0</v>
      </c>
      <c r="N38" s="166">
        <v>0</v>
      </c>
      <c r="O38" s="166">
        <f>ROUND(E38*N38,2)</f>
        <v>0</v>
      </c>
      <c r="P38" s="166">
        <v>0</v>
      </c>
      <c r="Q38" s="166">
        <f>ROUND(E38*P38,2)</f>
        <v>0</v>
      </c>
      <c r="R38" s="166" t="s">
        <v>224</v>
      </c>
      <c r="S38" s="166" t="s">
        <v>132</v>
      </c>
      <c r="T38" s="167" t="s">
        <v>132</v>
      </c>
      <c r="U38" s="152">
        <v>0</v>
      </c>
      <c r="V38" s="152">
        <f>ROUND(E38*U38,2)</f>
        <v>0</v>
      </c>
      <c r="W38" s="152"/>
      <c r="X38" s="152" t="s">
        <v>225</v>
      </c>
      <c r="Y38" s="147"/>
      <c r="Z38" s="147"/>
      <c r="AA38" s="147"/>
      <c r="AB38" s="147"/>
      <c r="AC38" s="147"/>
      <c r="AD38" s="147"/>
      <c r="AE38" s="147"/>
      <c r="AF38" s="147"/>
      <c r="AG38" s="147" t="s">
        <v>231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 x14ac:dyDescent="0.2">
      <c r="A39" s="150"/>
      <c r="B39" s="151"/>
      <c r="C39" s="270" t="s">
        <v>441</v>
      </c>
      <c r="D39" s="271"/>
      <c r="E39" s="271"/>
      <c r="F39" s="271"/>
      <c r="G39" s="271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47"/>
      <c r="Z39" s="147"/>
      <c r="AA39" s="147"/>
      <c r="AB39" s="147"/>
      <c r="AC39" s="147"/>
      <c r="AD39" s="147"/>
      <c r="AE39" s="147"/>
      <c r="AF39" s="147"/>
      <c r="AG39" s="147" t="s">
        <v>162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">
      <c r="A40" s="162">
        <v>16</v>
      </c>
      <c r="B40" s="163" t="s">
        <v>442</v>
      </c>
      <c r="C40" s="177" t="s">
        <v>443</v>
      </c>
      <c r="D40" s="164" t="s">
        <v>166</v>
      </c>
      <c r="E40" s="165">
        <v>4.83</v>
      </c>
      <c r="F40" s="166"/>
      <c r="G40" s="166">
        <f>ROUND(E40*F40,2)</f>
        <v>0</v>
      </c>
      <c r="H40" s="166">
        <v>0</v>
      </c>
      <c r="I40" s="166">
        <f>ROUND(E40*H40,2)</f>
        <v>0</v>
      </c>
      <c r="J40" s="166">
        <v>49</v>
      </c>
      <c r="K40" s="166">
        <f>ROUND(E40*J40,2)</f>
        <v>236.67</v>
      </c>
      <c r="L40" s="166">
        <v>21</v>
      </c>
      <c r="M40" s="166">
        <f>G40*(1+L40/100)</f>
        <v>0</v>
      </c>
      <c r="N40" s="166">
        <v>0</v>
      </c>
      <c r="O40" s="166">
        <f>ROUND(E40*N40,2)</f>
        <v>0</v>
      </c>
      <c r="P40" s="166">
        <v>0</v>
      </c>
      <c r="Q40" s="166">
        <f>ROUND(E40*P40,2)</f>
        <v>0</v>
      </c>
      <c r="R40" s="166"/>
      <c r="S40" s="166" t="s">
        <v>132</v>
      </c>
      <c r="T40" s="167" t="s">
        <v>132</v>
      </c>
      <c r="U40" s="152">
        <v>0.15</v>
      </c>
      <c r="V40" s="152">
        <f>ROUND(E40*U40,2)</f>
        <v>0.72</v>
      </c>
      <c r="W40" s="152"/>
      <c r="X40" s="152" t="s">
        <v>133</v>
      </c>
      <c r="Y40" s="147"/>
      <c r="Z40" s="147"/>
      <c r="AA40" s="147"/>
      <c r="AB40" s="147"/>
      <c r="AC40" s="147"/>
      <c r="AD40" s="147"/>
      <c r="AE40" s="147"/>
      <c r="AF40" s="147"/>
      <c r="AG40" s="147" t="s">
        <v>134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">
      <c r="A41" s="150"/>
      <c r="B41" s="151"/>
      <c r="C41" s="270" t="s">
        <v>444</v>
      </c>
      <c r="D41" s="271"/>
      <c r="E41" s="271"/>
      <c r="F41" s="271"/>
      <c r="G41" s="271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47"/>
      <c r="Z41" s="147"/>
      <c r="AA41" s="147"/>
      <c r="AB41" s="147"/>
      <c r="AC41" s="147"/>
      <c r="AD41" s="147"/>
      <c r="AE41" s="147"/>
      <c r="AF41" s="147"/>
      <c r="AG41" s="147" t="s">
        <v>162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">
      <c r="A42" s="150"/>
      <c r="B42" s="151"/>
      <c r="C42" s="178" t="s">
        <v>445</v>
      </c>
      <c r="D42" s="153"/>
      <c r="E42" s="154">
        <v>4.83</v>
      </c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47"/>
      <c r="Z42" s="147"/>
      <c r="AA42" s="147"/>
      <c r="AB42" s="147"/>
      <c r="AC42" s="147"/>
      <c r="AD42" s="147"/>
      <c r="AE42" s="147"/>
      <c r="AF42" s="147"/>
      <c r="AG42" s="147" t="s">
        <v>139</v>
      </c>
      <c r="AH42" s="147">
        <v>0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ht="22.5" outlineLevel="1" x14ac:dyDescent="0.2">
      <c r="A43" s="168">
        <v>17</v>
      </c>
      <c r="B43" s="169" t="s">
        <v>446</v>
      </c>
      <c r="C43" s="176" t="s">
        <v>447</v>
      </c>
      <c r="D43" s="170" t="s">
        <v>178</v>
      </c>
      <c r="E43" s="171">
        <v>85</v>
      </c>
      <c r="F43" s="172"/>
      <c r="G43" s="172">
        <f t="shared" ref="G43:G58" si="0">ROUND(E43*F43,2)</f>
        <v>0</v>
      </c>
      <c r="H43" s="172">
        <v>2</v>
      </c>
      <c r="I43" s="172">
        <f t="shared" ref="I43:I58" si="1">ROUND(E43*H43,2)</f>
        <v>170</v>
      </c>
      <c r="J43" s="172">
        <v>1</v>
      </c>
      <c r="K43" s="172">
        <f t="shared" ref="K43:K58" si="2">ROUND(E43*J43,2)</f>
        <v>85</v>
      </c>
      <c r="L43" s="172">
        <v>21</v>
      </c>
      <c r="M43" s="172">
        <f t="shared" ref="M43:M58" si="3">G43*(1+L43/100)</f>
        <v>0</v>
      </c>
      <c r="N43" s="172">
        <v>0</v>
      </c>
      <c r="O43" s="172">
        <f t="shared" ref="O43:O58" si="4">ROUND(E43*N43,2)</f>
        <v>0</v>
      </c>
      <c r="P43" s="172">
        <v>0</v>
      </c>
      <c r="Q43" s="172">
        <f t="shared" ref="Q43:Q58" si="5">ROUND(E43*P43,2)</f>
        <v>0</v>
      </c>
      <c r="R43" s="172"/>
      <c r="S43" s="172" t="s">
        <v>229</v>
      </c>
      <c r="T43" s="173" t="s">
        <v>230</v>
      </c>
      <c r="U43" s="152">
        <v>0</v>
      </c>
      <c r="V43" s="152">
        <f t="shared" ref="V43:V58" si="6">ROUND(E43*U43,2)</f>
        <v>0</v>
      </c>
      <c r="W43" s="152"/>
      <c r="X43" s="152" t="s">
        <v>133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134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">
      <c r="A44" s="168">
        <v>18</v>
      </c>
      <c r="B44" s="169" t="s">
        <v>448</v>
      </c>
      <c r="C44" s="176" t="s">
        <v>449</v>
      </c>
      <c r="D44" s="170" t="s">
        <v>166</v>
      </c>
      <c r="E44" s="171">
        <v>5.46</v>
      </c>
      <c r="F44" s="172"/>
      <c r="G44" s="172">
        <f t="shared" si="0"/>
        <v>0</v>
      </c>
      <c r="H44" s="172">
        <v>0</v>
      </c>
      <c r="I44" s="172">
        <f t="shared" si="1"/>
        <v>0</v>
      </c>
      <c r="J44" s="172">
        <v>92.3</v>
      </c>
      <c r="K44" s="172">
        <f t="shared" si="2"/>
        <v>503.96</v>
      </c>
      <c r="L44" s="172">
        <v>21</v>
      </c>
      <c r="M44" s="172">
        <f t="shared" si="3"/>
        <v>0</v>
      </c>
      <c r="N44" s="172">
        <v>0</v>
      </c>
      <c r="O44" s="172">
        <f t="shared" si="4"/>
        <v>0</v>
      </c>
      <c r="P44" s="172">
        <v>0</v>
      </c>
      <c r="Q44" s="172">
        <f t="shared" si="5"/>
        <v>0</v>
      </c>
      <c r="R44" s="172"/>
      <c r="S44" s="172" t="s">
        <v>132</v>
      </c>
      <c r="T44" s="173" t="s">
        <v>132</v>
      </c>
      <c r="U44" s="152">
        <v>0.252</v>
      </c>
      <c r="V44" s="152">
        <f t="shared" si="6"/>
        <v>1.38</v>
      </c>
      <c r="W44" s="152"/>
      <c r="X44" s="152" t="s">
        <v>133</v>
      </c>
      <c r="Y44" s="147"/>
      <c r="Z44" s="147"/>
      <c r="AA44" s="147"/>
      <c r="AB44" s="147"/>
      <c r="AC44" s="147"/>
      <c r="AD44" s="147"/>
      <c r="AE44" s="147"/>
      <c r="AF44" s="147"/>
      <c r="AG44" s="147" t="s">
        <v>134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 x14ac:dyDescent="0.2">
      <c r="A45" s="168">
        <v>19</v>
      </c>
      <c r="B45" s="169" t="s">
        <v>450</v>
      </c>
      <c r="C45" s="176" t="s">
        <v>451</v>
      </c>
      <c r="D45" s="170" t="s">
        <v>142</v>
      </c>
      <c r="E45" s="171">
        <v>0.82599999999999996</v>
      </c>
      <c r="F45" s="172"/>
      <c r="G45" s="172">
        <f t="shared" si="0"/>
        <v>0</v>
      </c>
      <c r="H45" s="172">
        <v>704</v>
      </c>
      <c r="I45" s="172">
        <f t="shared" si="1"/>
        <v>581.5</v>
      </c>
      <c r="J45" s="172">
        <v>0</v>
      </c>
      <c r="K45" s="172">
        <f t="shared" si="2"/>
        <v>0</v>
      </c>
      <c r="L45" s="172">
        <v>21</v>
      </c>
      <c r="M45" s="172">
        <f t="shared" si="3"/>
        <v>0</v>
      </c>
      <c r="N45" s="172">
        <v>0.6</v>
      </c>
      <c r="O45" s="172">
        <f t="shared" si="4"/>
        <v>0.5</v>
      </c>
      <c r="P45" s="172">
        <v>0</v>
      </c>
      <c r="Q45" s="172">
        <f t="shared" si="5"/>
        <v>0</v>
      </c>
      <c r="R45" s="172" t="s">
        <v>224</v>
      </c>
      <c r="S45" s="172" t="s">
        <v>132</v>
      </c>
      <c r="T45" s="173" t="s">
        <v>132</v>
      </c>
      <c r="U45" s="152">
        <v>0</v>
      </c>
      <c r="V45" s="152">
        <f t="shared" si="6"/>
        <v>0</v>
      </c>
      <c r="W45" s="152"/>
      <c r="X45" s="152" t="s">
        <v>225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231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 x14ac:dyDescent="0.2">
      <c r="A46" s="168">
        <v>20</v>
      </c>
      <c r="B46" s="169" t="s">
        <v>452</v>
      </c>
      <c r="C46" s="176" t="s">
        <v>453</v>
      </c>
      <c r="D46" s="170" t="s">
        <v>178</v>
      </c>
      <c r="E46" s="171">
        <v>20</v>
      </c>
      <c r="F46" s="172"/>
      <c r="G46" s="172">
        <f t="shared" si="0"/>
        <v>0</v>
      </c>
      <c r="H46" s="172">
        <v>0</v>
      </c>
      <c r="I46" s="172">
        <f t="shared" si="1"/>
        <v>0</v>
      </c>
      <c r="J46" s="172">
        <v>73.8</v>
      </c>
      <c r="K46" s="172">
        <f t="shared" si="2"/>
        <v>1476</v>
      </c>
      <c r="L46" s="172">
        <v>21</v>
      </c>
      <c r="M46" s="172">
        <f t="shared" si="3"/>
        <v>0</v>
      </c>
      <c r="N46" s="172">
        <v>0</v>
      </c>
      <c r="O46" s="172">
        <f t="shared" si="4"/>
        <v>0</v>
      </c>
      <c r="P46" s="172">
        <v>0</v>
      </c>
      <c r="Q46" s="172">
        <f t="shared" si="5"/>
        <v>0</v>
      </c>
      <c r="R46" s="172"/>
      <c r="S46" s="172" t="s">
        <v>132</v>
      </c>
      <c r="T46" s="173" t="s">
        <v>132</v>
      </c>
      <c r="U46" s="152">
        <v>0.18</v>
      </c>
      <c r="V46" s="152">
        <f t="shared" si="6"/>
        <v>3.6</v>
      </c>
      <c r="W46" s="152"/>
      <c r="X46" s="152" t="s">
        <v>133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134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">
      <c r="A47" s="168">
        <v>21</v>
      </c>
      <c r="B47" s="169" t="s">
        <v>429</v>
      </c>
      <c r="C47" s="176" t="s">
        <v>430</v>
      </c>
      <c r="D47" s="170" t="s">
        <v>142</v>
      </c>
      <c r="E47" s="171">
        <v>0.27</v>
      </c>
      <c r="F47" s="172"/>
      <c r="G47" s="172">
        <f t="shared" si="0"/>
        <v>0</v>
      </c>
      <c r="H47" s="172">
        <v>792</v>
      </c>
      <c r="I47" s="172">
        <f t="shared" si="1"/>
        <v>213.84</v>
      </c>
      <c r="J47" s="172">
        <v>0</v>
      </c>
      <c r="K47" s="172">
        <f t="shared" si="2"/>
        <v>0</v>
      </c>
      <c r="L47" s="172">
        <v>21</v>
      </c>
      <c r="M47" s="172">
        <f t="shared" si="3"/>
        <v>0</v>
      </c>
      <c r="N47" s="172">
        <v>0.6</v>
      </c>
      <c r="O47" s="172">
        <f t="shared" si="4"/>
        <v>0.16</v>
      </c>
      <c r="P47" s="172">
        <v>0</v>
      </c>
      <c r="Q47" s="172">
        <f t="shared" si="5"/>
        <v>0</v>
      </c>
      <c r="R47" s="172" t="s">
        <v>224</v>
      </c>
      <c r="S47" s="172" t="s">
        <v>132</v>
      </c>
      <c r="T47" s="173" t="s">
        <v>132</v>
      </c>
      <c r="U47" s="152">
        <v>0</v>
      </c>
      <c r="V47" s="152">
        <f t="shared" si="6"/>
        <v>0</v>
      </c>
      <c r="W47" s="152"/>
      <c r="X47" s="152" t="s">
        <v>225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231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ht="22.5" outlineLevel="1" x14ac:dyDescent="0.2">
      <c r="A48" s="168">
        <v>22</v>
      </c>
      <c r="B48" s="169" t="s">
        <v>454</v>
      </c>
      <c r="C48" s="176" t="s">
        <v>455</v>
      </c>
      <c r="D48" s="170" t="s">
        <v>178</v>
      </c>
      <c r="E48" s="171">
        <v>60</v>
      </c>
      <c r="F48" s="172"/>
      <c r="G48" s="172">
        <f t="shared" si="0"/>
        <v>0</v>
      </c>
      <c r="H48" s="172">
        <v>2</v>
      </c>
      <c r="I48" s="172">
        <f t="shared" si="1"/>
        <v>120</v>
      </c>
      <c r="J48" s="172">
        <v>1</v>
      </c>
      <c r="K48" s="172">
        <f t="shared" si="2"/>
        <v>60</v>
      </c>
      <c r="L48" s="172">
        <v>21</v>
      </c>
      <c r="M48" s="172">
        <f t="shared" si="3"/>
        <v>0</v>
      </c>
      <c r="N48" s="172">
        <v>0</v>
      </c>
      <c r="O48" s="172">
        <f t="shared" si="4"/>
        <v>0</v>
      </c>
      <c r="P48" s="172">
        <v>0</v>
      </c>
      <c r="Q48" s="172">
        <f t="shared" si="5"/>
        <v>0</v>
      </c>
      <c r="R48" s="172"/>
      <c r="S48" s="172" t="s">
        <v>229</v>
      </c>
      <c r="T48" s="173" t="s">
        <v>230</v>
      </c>
      <c r="U48" s="152">
        <v>0</v>
      </c>
      <c r="V48" s="152">
        <f t="shared" si="6"/>
        <v>0</v>
      </c>
      <c r="W48" s="152"/>
      <c r="X48" s="152" t="s">
        <v>133</v>
      </c>
      <c r="Y48" s="147"/>
      <c r="Z48" s="147"/>
      <c r="AA48" s="147"/>
      <c r="AB48" s="147"/>
      <c r="AC48" s="147"/>
      <c r="AD48" s="147"/>
      <c r="AE48" s="147"/>
      <c r="AF48" s="147"/>
      <c r="AG48" s="147" t="s">
        <v>134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 x14ac:dyDescent="0.2">
      <c r="A49" s="168">
        <v>23</v>
      </c>
      <c r="B49" s="169" t="s">
        <v>437</v>
      </c>
      <c r="C49" s="176" t="s">
        <v>438</v>
      </c>
      <c r="D49" s="170" t="s">
        <v>142</v>
      </c>
      <c r="E49" s="171">
        <v>0.2</v>
      </c>
      <c r="F49" s="172"/>
      <c r="G49" s="172">
        <f t="shared" si="0"/>
        <v>0</v>
      </c>
      <c r="H49" s="172">
        <v>42</v>
      </c>
      <c r="I49" s="172">
        <f t="shared" si="1"/>
        <v>8.4</v>
      </c>
      <c r="J49" s="172">
        <v>427.5</v>
      </c>
      <c r="K49" s="172">
        <f t="shared" si="2"/>
        <v>85.5</v>
      </c>
      <c r="L49" s="172">
        <v>21</v>
      </c>
      <c r="M49" s="172">
        <f t="shared" si="3"/>
        <v>0</v>
      </c>
      <c r="N49" s="172">
        <v>0</v>
      </c>
      <c r="O49" s="172">
        <f t="shared" si="4"/>
        <v>0</v>
      </c>
      <c r="P49" s="172">
        <v>0</v>
      </c>
      <c r="Q49" s="172">
        <f t="shared" si="5"/>
        <v>0</v>
      </c>
      <c r="R49" s="172"/>
      <c r="S49" s="172" t="s">
        <v>132</v>
      </c>
      <c r="T49" s="173" t="s">
        <v>132</v>
      </c>
      <c r="U49" s="152">
        <v>1.1950000000000001</v>
      </c>
      <c r="V49" s="152">
        <f t="shared" si="6"/>
        <v>0.24</v>
      </c>
      <c r="W49" s="152"/>
      <c r="X49" s="152" t="s">
        <v>133</v>
      </c>
      <c r="Y49" s="147"/>
      <c r="Z49" s="147"/>
      <c r="AA49" s="147"/>
      <c r="AB49" s="147"/>
      <c r="AC49" s="147"/>
      <c r="AD49" s="147"/>
      <c r="AE49" s="147"/>
      <c r="AF49" s="147"/>
      <c r="AG49" s="147" t="s">
        <v>134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 x14ac:dyDescent="0.2">
      <c r="A50" s="168">
        <v>24</v>
      </c>
      <c r="B50" s="169" t="s">
        <v>439</v>
      </c>
      <c r="C50" s="176" t="s">
        <v>440</v>
      </c>
      <c r="D50" s="170" t="s">
        <v>142</v>
      </c>
      <c r="E50" s="171">
        <v>0.2</v>
      </c>
      <c r="F50" s="172"/>
      <c r="G50" s="172">
        <f t="shared" si="0"/>
        <v>0</v>
      </c>
      <c r="H50" s="172">
        <v>42</v>
      </c>
      <c r="I50" s="172">
        <f t="shared" si="1"/>
        <v>8.4</v>
      </c>
      <c r="J50" s="172">
        <v>0</v>
      </c>
      <c r="K50" s="172">
        <f t="shared" si="2"/>
        <v>0</v>
      </c>
      <c r="L50" s="172">
        <v>21</v>
      </c>
      <c r="M50" s="172">
        <f t="shared" si="3"/>
        <v>0</v>
      </c>
      <c r="N50" s="172">
        <v>0</v>
      </c>
      <c r="O50" s="172">
        <f t="shared" si="4"/>
        <v>0</v>
      </c>
      <c r="P50" s="172">
        <v>0</v>
      </c>
      <c r="Q50" s="172">
        <f t="shared" si="5"/>
        <v>0</v>
      </c>
      <c r="R50" s="172" t="s">
        <v>224</v>
      </c>
      <c r="S50" s="172" t="s">
        <v>132</v>
      </c>
      <c r="T50" s="173" t="s">
        <v>132</v>
      </c>
      <c r="U50" s="152">
        <v>0</v>
      </c>
      <c r="V50" s="152">
        <f t="shared" si="6"/>
        <v>0</v>
      </c>
      <c r="W50" s="152"/>
      <c r="X50" s="152" t="s">
        <v>225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231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 x14ac:dyDescent="0.2">
      <c r="A51" s="168">
        <v>25</v>
      </c>
      <c r="B51" s="169" t="s">
        <v>448</v>
      </c>
      <c r="C51" s="176" t="s">
        <v>449</v>
      </c>
      <c r="D51" s="170" t="s">
        <v>166</v>
      </c>
      <c r="E51" s="171">
        <v>1.8</v>
      </c>
      <c r="F51" s="172"/>
      <c r="G51" s="172">
        <f t="shared" si="0"/>
        <v>0</v>
      </c>
      <c r="H51" s="172">
        <v>0</v>
      </c>
      <c r="I51" s="172">
        <f t="shared" si="1"/>
        <v>0</v>
      </c>
      <c r="J51" s="172">
        <v>92.3</v>
      </c>
      <c r="K51" s="172">
        <f t="shared" si="2"/>
        <v>166.14</v>
      </c>
      <c r="L51" s="172">
        <v>21</v>
      </c>
      <c r="M51" s="172">
        <f t="shared" si="3"/>
        <v>0</v>
      </c>
      <c r="N51" s="172">
        <v>0</v>
      </c>
      <c r="O51" s="172">
        <f t="shared" si="4"/>
        <v>0</v>
      </c>
      <c r="P51" s="172">
        <v>0</v>
      </c>
      <c r="Q51" s="172">
        <f t="shared" si="5"/>
        <v>0</v>
      </c>
      <c r="R51" s="172"/>
      <c r="S51" s="172" t="s">
        <v>132</v>
      </c>
      <c r="T51" s="173" t="s">
        <v>132</v>
      </c>
      <c r="U51" s="152">
        <v>0.252</v>
      </c>
      <c r="V51" s="152">
        <f t="shared" si="6"/>
        <v>0.45</v>
      </c>
      <c r="W51" s="152"/>
      <c r="X51" s="152" t="s">
        <v>133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134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 x14ac:dyDescent="0.2">
      <c r="A52" s="168">
        <v>26</v>
      </c>
      <c r="B52" s="169" t="s">
        <v>450</v>
      </c>
      <c r="C52" s="176" t="s">
        <v>451</v>
      </c>
      <c r="D52" s="170" t="s">
        <v>142</v>
      </c>
      <c r="E52" s="171">
        <v>0.27</v>
      </c>
      <c r="F52" s="172"/>
      <c r="G52" s="172">
        <f t="shared" si="0"/>
        <v>0</v>
      </c>
      <c r="H52" s="172">
        <v>704</v>
      </c>
      <c r="I52" s="172">
        <f t="shared" si="1"/>
        <v>190.08</v>
      </c>
      <c r="J52" s="172">
        <v>0</v>
      </c>
      <c r="K52" s="172">
        <f t="shared" si="2"/>
        <v>0</v>
      </c>
      <c r="L52" s="172">
        <v>21</v>
      </c>
      <c r="M52" s="172">
        <f t="shared" si="3"/>
        <v>0</v>
      </c>
      <c r="N52" s="172">
        <v>0.6</v>
      </c>
      <c r="O52" s="172">
        <f t="shared" si="4"/>
        <v>0.16</v>
      </c>
      <c r="P52" s="172">
        <v>0</v>
      </c>
      <c r="Q52" s="172">
        <f t="shared" si="5"/>
        <v>0</v>
      </c>
      <c r="R52" s="172" t="s">
        <v>224</v>
      </c>
      <c r="S52" s="172" t="s">
        <v>132</v>
      </c>
      <c r="T52" s="173" t="s">
        <v>132</v>
      </c>
      <c r="U52" s="152">
        <v>0</v>
      </c>
      <c r="V52" s="152">
        <f t="shared" si="6"/>
        <v>0</v>
      </c>
      <c r="W52" s="152"/>
      <c r="X52" s="152" t="s">
        <v>225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231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1" x14ac:dyDescent="0.2">
      <c r="A53" s="168">
        <v>27</v>
      </c>
      <c r="B53" s="169" t="s">
        <v>456</v>
      </c>
      <c r="C53" s="176" t="s">
        <v>457</v>
      </c>
      <c r="D53" s="170" t="s">
        <v>166</v>
      </c>
      <c r="E53" s="171">
        <v>880</v>
      </c>
      <c r="F53" s="172"/>
      <c r="G53" s="172">
        <f t="shared" si="0"/>
        <v>0</v>
      </c>
      <c r="H53" s="172">
        <v>0.63</v>
      </c>
      <c r="I53" s="172">
        <f t="shared" si="1"/>
        <v>554.4</v>
      </c>
      <c r="J53" s="172">
        <v>8.4700000000000006</v>
      </c>
      <c r="K53" s="172">
        <f t="shared" si="2"/>
        <v>7453.6</v>
      </c>
      <c r="L53" s="172">
        <v>21</v>
      </c>
      <c r="M53" s="172">
        <f t="shared" si="3"/>
        <v>0</v>
      </c>
      <c r="N53" s="172">
        <v>0</v>
      </c>
      <c r="O53" s="172">
        <f t="shared" si="4"/>
        <v>0</v>
      </c>
      <c r="P53" s="172">
        <v>0</v>
      </c>
      <c r="Q53" s="172">
        <f t="shared" si="5"/>
        <v>0</v>
      </c>
      <c r="R53" s="172"/>
      <c r="S53" s="172" t="s">
        <v>132</v>
      </c>
      <c r="T53" s="173" t="s">
        <v>132</v>
      </c>
      <c r="U53" s="152">
        <v>0.02</v>
      </c>
      <c r="V53" s="152">
        <f t="shared" si="6"/>
        <v>17.600000000000001</v>
      </c>
      <c r="W53" s="152"/>
      <c r="X53" s="152" t="s">
        <v>133</v>
      </c>
      <c r="Y53" s="147"/>
      <c r="Z53" s="147"/>
      <c r="AA53" s="147"/>
      <c r="AB53" s="147"/>
      <c r="AC53" s="147"/>
      <c r="AD53" s="147"/>
      <c r="AE53" s="147"/>
      <c r="AF53" s="147"/>
      <c r="AG53" s="147" t="s">
        <v>134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 x14ac:dyDescent="0.2">
      <c r="A54" s="168">
        <v>28</v>
      </c>
      <c r="B54" s="169" t="s">
        <v>458</v>
      </c>
      <c r="C54" s="176" t="s">
        <v>459</v>
      </c>
      <c r="D54" s="170" t="s">
        <v>273</v>
      </c>
      <c r="E54" s="171">
        <v>25</v>
      </c>
      <c r="F54" s="172"/>
      <c r="G54" s="172">
        <f t="shared" si="0"/>
        <v>0</v>
      </c>
      <c r="H54" s="172">
        <v>86.1</v>
      </c>
      <c r="I54" s="172">
        <f t="shared" si="1"/>
        <v>2152.5</v>
      </c>
      <c r="J54" s="172">
        <v>0</v>
      </c>
      <c r="K54" s="172">
        <f t="shared" si="2"/>
        <v>0</v>
      </c>
      <c r="L54" s="172">
        <v>21</v>
      </c>
      <c r="M54" s="172">
        <f t="shared" si="3"/>
        <v>0</v>
      </c>
      <c r="N54" s="172">
        <v>1E-3</v>
      </c>
      <c r="O54" s="172">
        <f t="shared" si="4"/>
        <v>0.03</v>
      </c>
      <c r="P54" s="172">
        <v>0</v>
      </c>
      <c r="Q54" s="172">
        <f t="shared" si="5"/>
        <v>0</v>
      </c>
      <c r="R54" s="172" t="s">
        <v>224</v>
      </c>
      <c r="S54" s="172" t="s">
        <v>132</v>
      </c>
      <c r="T54" s="173" t="s">
        <v>132</v>
      </c>
      <c r="U54" s="152">
        <v>0</v>
      </c>
      <c r="V54" s="152">
        <f t="shared" si="6"/>
        <v>0</v>
      </c>
      <c r="W54" s="152"/>
      <c r="X54" s="152" t="s">
        <v>225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226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 x14ac:dyDescent="0.2">
      <c r="A55" s="168">
        <v>29</v>
      </c>
      <c r="B55" s="169" t="s">
        <v>460</v>
      </c>
      <c r="C55" s="176" t="s">
        <v>461</v>
      </c>
      <c r="D55" s="170" t="s">
        <v>166</v>
      </c>
      <c r="E55" s="171">
        <v>330</v>
      </c>
      <c r="F55" s="172"/>
      <c r="G55" s="172">
        <f t="shared" si="0"/>
        <v>0</v>
      </c>
      <c r="H55" s="172">
        <v>0.63</v>
      </c>
      <c r="I55" s="172">
        <f t="shared" si="1"/>
        <v>207.9</v>
      </c>
      <c r="J55" s="172">
        <v>16.77</v>
      </c>
      <c r="K55" s="172">
        <f t="shared" si="2"/>
        <v>5534.1</v>
      </c>
      <c r="L55" s="172">
        <v>21</v>
      </c>
      <c r="M55" s="172">
        <f t="shared" si="3"/>
        <v>0</v>
      </c>
      <c r="N55" s="172">
        <v>0</v>
      </c>
      <c r="O55" s="172">
        <f t="shared" si="4"/>
        <v>0</v>
      </c>
      <c r="P55" s="172">
        <v>0</v>
      </c>
      <c r="Q55" s="172">
        <f t="shared" si="5"/>
        <v>0</v>
      </c>
      <c r="R55" s="172"/>
      <c r="S55" s="172" t="s">
        <v>132</v>
      </c>
      <c r="T55" s="173" t="s">
        <v>132</v>
      </c>
      <c r="U55" s="152">
        <v>4.7E-2</v>
      </c>
      <c r="V55" s="152">
        <f t="shared" si="6"/>
        <v>15.51</v>
      </c>
      <c r="W55" s="152"/>
      <c r="X55" s="152" t="s">
        <v>133</v>
      </c>
      <c r="Y55" s="147"/>
      <c r="Z55" s="147"/>
      <c r="AA55" s="147"/>
      <c r="AB55" s="147"/>
      <c r="AC55" s="147"/>
      <c r="AD55" s="147"/>
      <c r="AE55" s="147"/>
      <c r="AF55" s="147"/>
      <c r="AG55" s="147" t="s">
        <v>134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">
      <c r="A56" s="168">
        <v>30</v>
      </c>
      <c r="B56" s="169" t="s">
        <v>462</v>
      </c>
      <c r="C56" s="176" t="s">
        <v>463</v>
      </c>
      <c r="D56" s="170" t="s">
        <v>166</v>
      </c>
      <c r="E56" s="171">
        <v>660</v>
      </c>
      <c r="F56" s="172"/>
      <c r="G56" s="172">
        <f t="shared" si="0"/>
        <v>0</v>
      </c>
      <c r="H56" s="172">
        <v>0</v>
      </c>
      <c r="I56" s="172">
        <f t="shared" si="1"/>
        <v>0</v>
      </c>
      <c r="J56" s="172">
        <v>13</v>
      </c>
      <c r="K56" s="172">
        <f t="shared" si="2"/>
        <v>8580</v>
      </c>
      <c r="L56" s="172">
        <v>21</v>
      </c>
      <c r="M56" s="172">
        <f t="shared" si="3"/>
        <v>0</v>
      </c>
      <c r="N56" s="172">
        <v>0</v>
      </c>
      <c r="O56" s="172">
        <f t="shared" si="4"/>
        <v>0</v>
      </c>
      <c r="P56" s="172">
        <v>0</v>
      </c>
      <c r="Q56" s="172">
        <f t="shared" si="5"/>
        <v>0</v>
      </c>
      <c r="R56" s="172"/>
      <c r="S56" s="172" t="s">
        <v>132</v>
      </c>
      <c r="T56" s="173" t="s">
        <v>132</v>
      </c>
      <c r="U56" s="152">
        <v>1.7999999999999999E-2</v>
      </c>
      <c r="V56" s="152">
        <f t="shared" si="6"/>
        <v>11.88</v>
      </c>
      <c r="W56" s="152"/>
      <c r="X56" s="152" t="s">
        <v>133</v>
      </c>
      <c r="Y56" s="147"/>
      <c r="Z56" s="147"/>
      <c r="AA56" s="147"/>
      <c r="AB56" s="147"/>
      <c r="AC56" s="147"/>
      <c r="AD56" s="147"/>
      <c r="AE56" s="147"/>
      <c r="AF56" s="147"/>
      <c r="AG56" s="147" t="s">
        <v>134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 x14ac:dyDescent="0.2">
      <c r="A57" s="168">
        <v>31</v>
      </c>
      <c r="B57" s="169" t="s">
        <v>310</v>
      </c>
      <c r="C57" s="176" t="s">
        <v>311</v>
      </c>
      <c r="D57" s="170" t="s">
        <v>166</v>
      </c>
      <c r="E57" s="171">
        <v>1210</v>
      </c>
      <c r="F57" s="172"/>
      <c r="G57" s="172">
        <f t="shared" si="0"/>
        <v>0</v>
      </c>
      <c r="H57" s="172">
        <v>0</v>
      </c>
      <c r="I57" s="172">
        <f t="shared" si="1"/>
        <v>0</v>
      </c>
      <c r="J57" s="172">
        <v>6.5</v>
      </c>
      <c r="K57" s="172">
        <f t="shared" si="2"/>
        <v>7865</v>
      </c>
      <c r="L57" s="172">
        <v>21</v>
      </c>
      <c r="M57" s="172">
        <f t="shared" si="3"/>
        <v>0</v>
      </c>
      <c r="N57" s="172">
        <v>0</v>
      </c>
      <c r="O57" s="172">
        <f t="shared" si="4"/>
        <v>0</v>
      </c>
      <c r="P57" s="172">
        <v>0</v>
      </c>
      <c r="Q57" s="172">
        <f t="shared" si="5"/>
        <v>0</v>
      </c>
      <c r="R57" s="172"/>
      <c r="S57" s="172" t="s">
        <v>132</v>
      </c>
      <c r="T57" s="173" t="s">
        <v>132</v>
      </c>
      <c r="U57" s="152">
        <v>7.0000000000000001E-3</v>
      </c>
      <c r="V57" s="152">
        <f t="shared" si="6"/>
        <v>8.4700000000000006</v>
      </c>
      <c r="W57" s="152"/>
      <c r="X57" s="152" t="s">
        <v>133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134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">
      <c r="A58" s="168">
        <v>32</v>
      </c>
      <c r="B58" s="169" t="s">
        <v>448</v>
      </c>
      <c r="C58" s="176" t="s">
        <v>449</v>
      </c>
      <c r="D58" s="170" t="s">
        <v>166</v>
      </c>
      <c r="E58" s="171">
        <v>10</v>
      </c>
      <c r="F58" s="172"/>
      <c r="G58" s="172">
        <f t="shared" si="0"/>
        <v>0</v>
      </c>
      <c r="H58" s="172">
        <v>0</v>
      </c>
      <c r="I58" s="172">
        <f t="shared" si="1"/>
        <v>0</v>
      </c>
      <c r="J58" s="172">
        <v>92.3</v>
      </c>
      <c r="K58" s="172">
        <f t="shared" si="2"/>
        <v>923</v>
      </c>
      <c r="L58" s="172">
        <v>21</v>
      </c>
      <c r="M58" s="172">
        <f t="shared" si="3"/>
        <v>0</v>
      </c>
      <c r="N58" s="172">
        <v>0</v>
      </c>
      <c r="O58" s="172">
        <f t="shared" si="4"/>
        <v>0</v>
      </c>
      <c r="P58" s="172">
        <v>0</v>
      </c>
      <c r="Q58" s="172">
        <f t="shared" si="5"/>
        <v>0</v>
      </c>
      <c r="R58" s="172"/>
      <c r="S58" s="172" t="s">
        <v>132</v>
      </c>
      <c r="T58" s="173" t="s">
        <v>132</v>
      </c>
      <c r="U58" s="152">
        <v>0.252</v>
      </c>
      <c r="V58" s="152">
        <f t="shared" si="6"/>
        <v>2.52</v>
      </c>
      <c r="W58" s="152"/>
      <c r="X58" s="152" t="s">
        <v>133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266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x14ac:dyDescent="0.2">
      <c r="A59" s="156" t="s">
        <v>127</v>
      </c>
      <c r="B59" s="157" t="s">
        <v>95</v>
      </c>
      <c r="C59" s="175" t="s">
        <v>96</v>
      </c>
      <c r="D59" s="158"/>
      <c r="E59" s="159"/>
      <c r="F59" s="160"/>
      <c r="G59" s="160">
        <f>SUMIF(AG60:AG60,"&lt;&gt;NOR",G60:G60)</f>
        <v>0</v>
      </c>
      <c r="H59" s="160"/>
      <c r="I59" s="160">
        <f>SUM(I60:I60)</f>
        <v>0</v>
      </c>
      <c r="J59" s="160"/>
      <c r="K59" s="160">
        <f>SUM(K60:K60)</f>
        <v>5211.2700000000004</v>
      </c>
      <c r="L59" s="160"/>
      <c r="M59" s="160">
        <f>SUM(M60:M60)</f>
        <v>0</v>
      </c>
      <c r="N59" s="160"/>
      <c r="O59" s="160">
        <f>SUM(O60:O60)</f>
        <v>0</v>
      </c>
      <c r="P59" s="160"/>
      <c r="Q59" s="160">
        <f>SUM(Q60:Q60)</f>
        <v>0</v>
      </c>
      <c r="R59" s="160"/>
      <c r="S59" s="160"/>
      <c r="T59" s="161"/>
      <c r="U59" s="155"/>
      <c r="V59" s="155">
        <f>SUM(V60:V60)</f>
        <v>10.43</v>
      </c>
      <c r="W59" s="155"/>
      <c r="X59" s="155"/>
      <c r="AG59" t="s">
        <v>128</v>
      </c>
    </row>
    <row r="60" spans="1:60" outlineLevel="1" x14ac:dyDescent="0.2">
      <c r="A60" s="162">
        <v>33</v>
      </c>
      <c r="B60" s="163" t="s">
        <v>464</v>
      </c>
      <c r="C60" s="177" t="s">
        <v>465</v>
      </c>
      <c r="D60" s="164" t="s">
        <v>215</v>
      </c>
      <c r="E60" s="165">
        <v>5.4171199999999997</v>
      </c>
      <c r="F60" s="166"/>
      <c r="G60" s="166">
        <f>ROUND(E60*F60,2)</f>
        <v>0</v>
      </c>
      <c r="H60" s="166">
        <v>0</v>
      </c>
      <c r="I60" s="166">
        <f>ROUND(E60*H60,2)</f>
        <v>0</v>
      </c>
      <c r="J60" s="166">
        <v>962</v>
      </c>
      <c r="K60" s="166">
        <f>ROUND(E60*J60,2)</f>
        <v>5211.2700000000004</v>
      </c>
      <c r="L60" s="166">
        <v>21</v>
      </c>
      <c r="M60" s="166">
        <f>G60*(1+L60/100)</f>
        <v>0</v>
      </c>
      <c r="N60" s="166">
        <v>0</v>
      </c>
      <c r="O60" s="166">
        <f>ROUND(E60*N60,2)</f>
        <v>0</v>
      </c>
      <c r="P60" s="166">
        <v>0</v>
      </c>
      <c r="Q60" s="166">
        <f>ROUND(E60*P60,2)</f>
        <v>0</v>
      </c>
      <c r="R60" s="166"/>
      <c r="S60" s="166" t="s">
        <v>132</v>
      </c>
      <c r="T60" s="167" t="s">
        <v>132</v>
      </c>
      <c r="U60" s="152">
        <v>1.925</v>
      </c>
      <c r="V60" s="152">
        <f>ROUND(E60*U60,2)</f>
        <v>10.43</v>
      </c>
      <c r="W60" s="152"/>
      <c r="X60" s="152" t="s">
        <v>216</v>
      </c>
      <c r="Y60" s="147"/>
      <c r="Z60" s="147"/>
      <c r="AA60" s="147"/>
      <c r="AB60" s="147"/>
      <c r="AC60" s="147"/>
      <c r="AD60" s="147"/>
      <c r="AE60" s="147"/>
      <c r="AF60" s="147"/>
      <c r="AG60" s="147" t="s">
        <v>217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x14ac:dyDescent="0.2">
      <c r="A61" s="3"/>
      <c r="B61" s="4"/>
      <c r="C61" s="179"/>
      <c r="D61" s="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E61">
        <v>15</v>
      </c>
      <c r="AF61">
        <v>21</v>
      </c>
      <c r="AG61" t="s">
        <v>114</v>
      </c>
    </row>
    <row r="62" spans="1:60" x14ac:dyDescent="0.2">
      <c r="C62" s="180"/>
      <c r="D62" s="10"/>
      <c r="AG62" t="s">
        <v>379</v>
      </c>
    </row>
    <row r="63" spans="1:60" x14ac:dyDescent="0.2">
      <c r="D63" s="10"/>
    </row>
    <row r="64" spans="1:60" x14ac:dyDescent="0.2">
      <c r="D64" s="10"/>
      <c r="G64" s="86">
        <f>G59+G31+G18+G16+G10+G8</f>
        <v>0</v>
      </c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17">
    <mergeCell ref="C26:G26"/>
    <mergeCell ref="A1:G1"/>
    <mergeCell ref="C2:G2"/>
    <mergeCell ref="C3:G3"/>
    <mergeCell ref="C4:G4"/>
    <mergeCell ref="C12:G12"/>
    <mergeCell ref="C13:G13"/>
    <mergeCell ref="C15:G15"/>
    <mergeCell ref="C20:G20"/>
    <mergeCell ref="C21:G21"/>
    <mergeCell ref="C22:G22"/>
    <mergeCell ref="C24:G24"/>
    <mergeCell ref="C28:G28"/>
    <mergeCell ref="C30:G30"/>
    <mergeCell ref="C36:G36"/>
    <mergeCell ref="C39:G39"/>
    <mergeCell ref="C41:G4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BH5000"/>
  <sheetViews>
    <sheetView workbookViewId="0">
      <pane ySplit="7" topLeftCell="A8" activePane="bottomLeft" state="frozen"/>
      <selection pane="bottomLeft" activeCell="E24" sqref="E24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38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1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72" t="s">
        <v>7</v>
      </c>
      <c r="B1" s="272"/>
      <c r="C1" s="272"/>
      <c r="D1" s="272"/>
      <c r="E1" s="272"/>
      <c r="F1" s="272"/>
      <c r="G1" s="272"/>
      <c r="AG1" t="s">
        <v>102</v>
      </c>
    </row>
    <row r="2" spans="1:60" ht="24.95" customHeight="1" x14ac:dyDescent="0.2">
      <c r="A2" s="139" t="s">
        <v>8</v>
      </c>
      <c r="B2" s="49" t="s">
        <v>44</v>
      </c>
      <c r="C2" s="273" t="s">
        <v>45</v>
      </c>
      <c r="D2" s="274"/>
      <c r="E2" s="274"/>
      <c r="F2" s="274"/>
      <c r="G2" s="275"/>
      <c r="AG2" t="s">
        <v>103</v>
      </c>
    </row>
    <row r="3" spans="1:60" ht="24.95" customHeight="1" x14ac:dyDescent="0.2">
      <c r="A3" s="139" t="s">
        <v>9</v>
      </c>
      <c r="B3" s="49" t="s">
        <v>63</v>
      </c>
      <c r="C3" s="273" t="s">
        <v>64</v>
      </c>
      <c r="D3" s="274"/>
      <c r="E3" s="274"/>
      <c r="F3" s="274"/>
      <c r="G3" s="275"/>
      <c r="AC3" s="121" t="s">
        <v>103</v>
      </c>
      <c r="AG3" t="s">
        <v>104</v>
      </c>
    </row>
    <row r="4" spans="1:60" ht="24.95" customHeight="1" x14ac:dyDescent="0.2">
      <c r="A4" s="140" t="s">
        <v>10</v>
      </c>
      <c r="B4" s="141" t="s">
        <v>63</v>
      </c>
      <c r="C4" s="276" t="s">
        <v>498</v>
      </c>
      <c r="D4" s="277"/>
      <c r="E4" s="277"/>
      <c r="F4" s="277"/>
      <c r="G4" s="278"/>
      <c r="AG4" t="s">
        <v>105</v>
      </c>
    </row>
    <row r="5" spans="1:60" x14ac:dyDescent="0.2">
      <c r="D5" s="10"/>
    </row>
    <row r="6" spans="1:60" ht="38.25" x14ac:dyDescent="0.2">
      <c r="A6" s="143" t="s">
        <v>106</v>
      </c>
      <c r="B6" s="145" t="s">
        <v>107</v>
      </c>
      <c r="C6" s="145" t="s">
        <v>108</v>
      </c>
      <c r="D6" s="144" t="s">
        <v>109</v>
      </c>
      <c r="E6" s="143" t="s">
        <v>110</v>
      </c>
      <c r="F6" s="142" t="s">
        <v>111</v>
      </c>
      <c r="G6" s="143" t="s">
        <v>31</v>
      </c>
      <c r="H6" s="146" t="s">
        <v>32</v>
      </c>
      <c r="I6" s="146" t="s">
        <v>112</v>
      </c>
      <c r="J6" s="146" t="s">
        <v>33</v>
      </c>
      <c r="K6" s="146" t="s">
        <v>113</v>
      </c>
      <c r="L6" s="146" t="s">
        <v>114</v>
      </c>
      <c r="M6" s="146" t="s">
        <v>115</v>
      </c>
      <c r="N6" s="146" t="s">
        <v>116</v>
      </c>
      <c r="O6" s="146" t="s">
        <v>117</v>
      </c>
      <c r="P6" s="146" t="s">
        <v>118</v>
      </c>
      <c r="Q6" s="146" t="s">
        <v>119</v>
      </c>
      <c r="R6" s="146" t="s">
        <v>120</v>
      </c>
      <c r="S6" s="146" t="s">
        <v>121</v>
      </c>
      <c r="T6" s="146" t="s">
        <v>122</v>
      </c>
      <c r="U6" s="146" t="s">
        <v>123</v>
      </c>
      <c r="V6" s="146" t="s">
        <v>124</v>
      </c>
      <c r="W6" s="146" t="s">
        <v>125</v>
      </c>
      <c r="X6" s="146" t="s">
        <v>126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56" t="s">
        <v>127</v>
      </c>
      <c r="B8" s="157" t="s">
        <v>75</v>
      </c>
      <c r="C8" s="175" t="s">
        <v>76</v>
      </c>
      <c r="D8" s="158"/>
      <c r="E8" s="159"/>
      <c r="F8" s="160"/>
      <c r="G8" s="160">
        <f>SUMIF(AG9:AG15,"&lt;&gt;NOR",G9:G15)</f>
        <v>0</v>
      </c>
      <c r="H8" s="160"/>
      <c r="I8" s="160">
        <f>SUM(I9:I15)</f>
        <v>1068.6400000000001</v>
      </c>
      <c r="J8" s="160"/>
      <c r="K8" s="160">
        <f>SUM(K9:K15)</f>
        <v>57061.490000000005</v>
      </c>
      <c r="L8" s="160"/>
      <c r="M8" s="160">
        <f>SUM(M9:M15)</f>
        <v>0</v>
      </c>
      <c r="N8" s="160"/>
      <c r="O8" s="160">
        <f>SUM(O9:O15)</f>
        <v>0.01</v>
      </c>
      <c r="P8" s="160"/>
      <c r="Q8" s="160">
        <f>SUM(Q9:Q15)</f>
        <v>0</v>
      </c>
      <c r="R8" s="160"/>
      <c r="S8" s="160"/>
      <c r="T8" s="161"/>
      <c r="U8" s="155"/>
      <c r="V8" s="155">
        <f>SUM(V9:V15)</f>
        <v>99.5</v>
      </c>
      <c r="W8" s="155"/>
      <c r="X8" s="155"/>
      <c r="AG8" t="s">
        <v>128</v>
      </c>
    </row>
    <row r="9" spans="1:60" outlineLevel="1" x14ac:dyDescent="0.2">
      <c r="A9" s="168">
        <v>1</v>
      </c>
      <c r="B9" s="169" t="s">
        <v>297</v>
      </c>
      <c r="C9" s="176" t="s">
        <v>298</v>
      </c>
      <c r="D9" s="170" t="s">
        <v>142</v>
      </c>
      <c r="E9" s="171">
        <v>60.3</v>
      </c>
      <c r="F9" s="172"/>
      <c r="G9" s="172">
        <f>ROUND(E9*F9,2)</f>
        <v>0</v>
      </c>
      <c r="H9" s="172">
        <v>0</v>
      </c>
      <c r="I9" s="172">
        <f t="shared" ref="I9:I15" si="0">ROUND(E9*H9,2)</f>
        <v>0</v>
      </c>
      <c r="J9" s="172">
        <v>186.5</v>
      </c>
      <c r="K9" s="172">
        <f t="shared" ref="K9:K15" si="1">ROUND(E9*J9,2)</f>
        <v>11245.95</v>
      </c>
      <c r="L9" s="172">
        <v>21</v>
      </c>
      <c r="M9" s="172">
        <f t="shared" ref="M9:M15" si="2">G9*(1+L9/100)</f>
        <v>0</v>
      </c>
      <c r="N9" s="172">
        <v>0</v>
      </c>
      <c r="O9" s="172">
        <f t="shared" ref="O9:O15" si="3">ROUND(E9*N9,2)</f>
        <v>0</v>
      </c>
      <c r="P9" s="172">
        <v>0</v>
      </c>
      <c r="Q9" s="172">
        <f t="shared" ref="Q9:Q15" si="4">ROUND(E9*P9,2)</f>
        <v>0</v>
      </c>
      <c r="R9" s="172"/>
      <c r="S9" s="172" t="s">
        <v>132</v>
      </c>
      <c r="T9" s="173" t="s">
        <v>132</v>
      </c>
      <c r="U9" s="152">
        <v>0.36799999999999999</v>
      </c>
      <c r="V9" s="152">
        <f t="shared" ref="V9:V15" si="5">ROUND(E9*U9,2)</f>
        <v>22.19</v>
      </c>
      <c r="W9" s="152"/>
      <c r="X9" s="152" t="s">
        <v>133</v>
      </c>
      <c r="Y9" s="147"/>
      <c r="Z9" s="147"/>
      <c r="AA9" s="147"/>
      <c r="AB9" s="147"/>
      <c r="AC9" s="147"/>
      <c r="AD9" s="147"/>
      <c r="AE9" s="147"/>
      <c r="AF9" s="147"/>
      <c r="AG9" s="147" t="s">
        <v>134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ht="22.5" outlineLevel="1" x14ac:dyDescent="0.2">
      <c r="A10" s="168">
        <v>2</v>
      </c>
      <c r="B10" s="169" t="s">
        <v>466</v>
      </c>
      <c r="C10" s="176" t="s">
        <v>467</v>
      </c>
      <c r="D10" s="170" t="s">
        <v>142</v>
      </c>
      <c r="E10" s="171">
        <v>26.8</v>
      </c>
      <c r="F10" s="172"/>
      <c r="G10" s="172">
        <f t="shared" ref="G10:G15" si="6">ROUND(E10*F10,2)</f>
        <v>0</v>
      </c>
      <c r="H10" s="172">
        <v>0</v>
      </c>
      <c r="I10" s="172">
        <f t="shared" si="0"/>
        <v>0</v>
      </c>
      <c r="J10" s="172">
        <v>313.5</v>
      </c>
      <c r="K10" s="172">
        <f t="shared" si="1"/>
        <v>8401.7999999999993</v>
      </c>
      <c r="L10" s="172">
        <v>21</v>
      </c>
      <c r="M10" s="172">
        <f t="shared" si="2"/>
        <v>0</v>
      </c>
      <c r="N10" s="172">
        <v>0</v>
      </c>
      <c r="O10" s="172">
        <f t="shared" si="3"/>
        <v>0</v>
      </c>
      <c r="P10" s="172">
        <v>0</v>
      </c>
      <c r="Q10" s="172">
        <f t="shared" si="4"/>
        <v>0</v>
      </c>
      <c r="R10" s="172"/>
      <c r="S10" s="172" t="s">
        <v>132</v>
      </c>
      <c r="T10" s="173" t="s">
        <v>132</v>
      </c>
      <c r="U10" s="152">
        <v>0.14799999999999999</v>
      </c>
      <c r="V10" s="152">
        <f t="shared" si="5"/>
        <v>3.97</v>
      </c>
      <c r="W10" s="152"/>
      <c r="X10" s="152" t="s">
        <v>133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134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68">
        <v>3</v>
      </c>
      <c r="B11" s="169" t="s">
        <v>153</v>
      </c>
      <c r="C11" s="176" t="s">
        <v>154</v>
      </c>
      <c r="D11" s="170" t="s">
        <v>142</v>
      </c>
      <c r="E11" s="171">
        <v>87.1</v>
      </c>
      <c r="F11" s="172"/>
      <c r="G11" s="172">
        <f t="shared" si="6"/>
        <v>0</v>
      </c>
      <c r="H11" s="172">
        <v>0</v>
      </c>
      <c r="I11" s="172">
        <f t="shared" si="0"/>
        <v>0</v>
      </c>
      <c r="J11" s="172">
        <v>96.6</v>
      </c>
      <c r="K11" s="172">
        <f t="shared" si="1"/>
        <v>8413.86</v>
      </c>
      <c r="L11" s="172">
        <v>21</v>
      </c>
      <c r="M11" s="172">
        <f t="shared" si="2"/>
        <v>0</v>
      </c>
      <c r="N11" s="172">
        <v>0</v>
      </c>
      <c r="O11" s="172">
        <f t="shared" si="3"/>
        <v>0</v>
      </c>
      <c r="P11" s="172">
        <v>0</v>
      </c>
      <c r="Q11" s="172">
        <f t="shared" si="4"/>
        <v>0</v>
      </c>
      <c r="R11" s="172"/>
      <c r="S11" s="172" t="s">
        <v>132</v>
      </c>
      <c r="T11" s="173" t="s">
        <v>132</v>
      </c>
      <c r="U11" s="152">
        <v>1.0999999999999999E-2</v>
      </c>
      <c r="V11" s="152">
        <f t="shared" si="5"/>
        <v>0.96</v>
      </c>
      <c r="W11" s="152"/>
      <c r="X11" s="152" t="s">
        <v>133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134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68">
        <v>4</v>
      </c>
      <c r="B12" s="169" t="s">
        <v>468</v>
      </c>
      <c r="C12" s="176" t="s">
        <v>469</v>
      </c>
      <c r="D12" s="170" t="s">
        <v>142</v>
      </c>
      <c r="E12" s="171">
        <v>87.1</v>
      </c>
      <c r="F12" s="172"/>
      <c r="G12" s="172">
        <f t="shared" si="6"/>
        <v>0</v>
      </c>
      <c r="H12" s="172">
        <v>0</v>
      </c>
      <c r="I12" s="172">
        <f t="shared" si="0"/>
        <v>0</v>
      </c>
      <c r="J12" s="172">
        <v>256</v>
      </c>
      <c r="K12" s="172">
        <f t="shared" si="1"/>
        <v>22297.599999999999</v>
      </c>
      <c r="L12" s="172">
        <v>21</v>
      </c>
      <c r="M12" s="172">
        <f t="shared" si="2"/>
        <v>0</v>
      </c>
      <c r="N12" s="172">
        <v>0</v>
      </c>
      <c r="O12" s="172">
        <f t="shared" si="3"/>
        <v>0</v>
      </c>
      <c r="P12" s="172">
        <v>0</v>
      </c>
      <c r="Q12" s="172">
        <f t="shared" si="4"/>
        <v>0</v>
      </c>
      <c r="R12" s="172"/>
      <c r="S12" s="172" t="s">
        <v>132</v>
      </c>
      <c r="T12" s="173" t="s">
        <v>132</v>
      </c>
      <c r="U12" s="152">
        <v>0.65200000000000002</v>
      </c>
      <c r="V12" s="152">
        <f t="shared" si="5"/>
        <v>56.79</v>
      </c>
      <c r="W12" s="152"/>
      <c r="X12" s="152" t="s">
        <v>133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134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68">
        <v>5</v>
      </c>
      <c r="B13" s="169" t="s">
        <v>470</v>
      </c>
      <c r="C13" s="176" t="s">
        <v>471</v>
      </c>
      <c r="D13" s="170" t="s">
        <v>142</v>
      </c>
      <c r="E13" s="171">
        <v>87.1</v>
      </c>
      <c r="F13" s="172"/>
      <c r="G13" s="172">
        <f t="shared" si="6"/>
        <v>0</v>
      </c>
      <c r="H13" s="172">
        <v>0</v>
      </c>
      <c r="I13" s="172">
        <f t="shared" si="0"/>
        <v>0</v>
      </c>
      <c r="J13" s="172">
        <v>16.3</v>
      </c>
      <c r="K13" s="172">
        <f t="shared" si="1"/>
        <v>1419.73</v>
      </c>
      <c r="L13" s="172">
        <v>21</v>
      </c>
      <c r="M13" s="172">
        <f t="shared" si="2"/>
        <v>0</v>
      </c>
      <c r="N13" s="172">
        <v>0</v>
      </c>
      <c r="O13" s="172">
        <f t="shared" si="3"/>
        <v>0</v>
      </c>
      <c r="P13" s="172">
        <v>0</v>
      </c>
      <c r="Q13" s="172">
        <f t="shared" si="4"/>
        <v>0</v>
      </c>
      <c r="R13" s="172"/>
      <c r="S13" s="172" t="s">
        <v>132</v>
      </c>
      <c r="T13" s="173" t="s">
        <v>132</v>
      </c>
      <c r="U13" s="152">
        <v>8.9999999999999993E-3</v>
      </c>
      <c r="V13" s="152">
        <f t="shared" si="5"/>
        <v>0.78</v>
      </c>
      <c r="W13" s="152"/>
      <c r="X13" s="152" t="s">
        <v>133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134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68">
        <v>6</v>
      </c>
      <c r="B14" s="169" t="s">
        <v>460</v>
      </c>
      <c r="C14" s="176" t="s">
        <v>461</v>
      </c>
      <c r="D14" s="170" t="s">
        <v>166</v>
      </c>
      <c r="E14" s="171">
        <v>315</v>
      </c>
      <c r="F14" s="172"/>
      <c r="G14" s="172">
        <f t="shared" si="6"/>
        <v>0</v>
      </c>
      <c r="H14" s="172">
        <v>0.63</v>
      </c>
      <c r="I14" s="172">
        <f t="shared" si="0"/>
        <v>198.45</v>
      </c>
      <c r="J14" s="172">
        <v>16.77</v>
      </c>
      <c r="K14" s="172">
        <f t="shared" si="1"/>
        <v>5282.55</v>
      </c>
      <c r="L14" s="172">
        <v>21</v>
      </c>
      <c r="M14" s="172">
        <f t="shared" si="2"/>
        <v>0</v>
      </c>
      <c r="N14" s="172">
        <v>0</v>
      </c>
      <c r="O14" s="172">
        <f t="shared" si="3"/>
        <v>0</v>
      </c>
      <c r="P14" s="172">
        <v>0</v>
      </c>
      <c r="Q14" s="172">
        <f t="shared" si="4"/>
        <v>0</v>
      </c>
      <c r="R14" s="172"/>
      <c r="S14" s="172" t="s">
        <v>132</v>
      </c>
      <c r="T14" s="173" t="s">
        <v>132</v>
      </c>
      <c r="U14" s="152">
        <v>4.7E-2</v>
      </c>
      <c r="V14" s="152">
        <f t="shared" si="5"/>
        <v>14.81</v>
      </c>
      <c r="W14" s="152"/>
      <c r="X14" s="152" t="s">
        <v>133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134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ht="22.5" outlineLevel="1" x14ac:dyDescent="0.2">
      <c r="A15" s="168">
        <v>7</v>
      </c>
      <c r="B15" s="169" t="s">
        <v>472</v>
      </c>
      <c r="C15" s="176" t="s">
        <v>473</v>
      </c>
      <c r="D15" s="170" t="s">
        <v>273</v>
      </c>
      <c r="E15" s="171">
        <v>7.875</v>
      </c>
      <c r="F15" s="172"/>
      <c r="G15" s="172">
        <f t="shared" si="6"/>
        <v>0</v>
      </c>
      <c r="H15" s="172">
        <v>110.5</v>
      </c>
      <c r="I15" s="172">
        <f t="shared" si="0"/>
        <v>870.19</v>
      </c>
      <c r="J15" s="172">
        <v>0</v>
      </c>
      <c r="K15" s="172">
        <f t="shared" si="1"/>
        <v>0</v>
      </c>
      <c r="L15" s="172">
        <v>21</v>
      </c>
      <c r="M15" s="172">
        <f t="shared" si="2"/>
        <v>0</v>
      </c>
      <c r="N15" s="172">
        <v>1E-3</v>
      </c>
      <c r="O15" s="172">
        <f t="shared" si="3"/>
        <v>0.01</v>
      </c>
      <c r="P15" s="172">
        <v>0</v>
      </c>
      <c r="Q15" s="172">
        <f t="shared" si="4"/>
        <v>0</v>
      </c>
      <c r="R15" s="172" t="s">
        <v>224</v>
      </c>
      <c r="S15" s="172" t="s">
        <v>132</v>
      </c>
      <c r="T15" s="173" t="s">
        <v>132</v>
      </c>
      <c r="U15" s="152">
        <v>0</v>
      </c>
      <c r="V15" s="152">
        <f t="shared" si="5"/>
        <v>0</v>
      </c>
      <c r="W15" s="152"/>
      <c r="X15" s="152" t="s">
        <v>225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226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x14ac:dyDescent="0.2">
      <c r="A16" s="156" t="s">
        <v>127</v>
      </c>
      <c r="B16" s="157" t="s">
        <v>95</v>
      </c>
      <c r="C16" s="175" t="s">
        <v>96</v>
      </c>
      <c r="D16" s="158"/>
      <c r="E16" s="159"/>
      <c r="F16" s="160"/>
      <c r="G16" s="160">
        <f>SUMIF(AG17:AG17,"&lt;&gt;NOR",G17:G17)</f>
        <v>0</v>
      </c>
      <c r="H16" s="160"/>
      <c r="I16" s="160">
        <f>SUM(I17:I17)</f>
        <v>0</v>
      </c>
      <c r="J16" s="160"/>
      <c r="K16" s="160">
        <f>SUM(K17:K17)</f>
        <v>7.58</v>
      </c>
      <c r="L16" s="160"/>
      <c r="M16" s="160">
        <f>SUM(M17:M17)</f>
        <v>0</v>
      </c>
      <c r="N16" s="160"/>
      <c r="O16" s="160">
        <f>SUM(O17:O17)</f>
        <v>0</v>
      </c>
      <c r="P16" s="160"/>
      <c r="Q16" s="160">
        <f>SUM(Q17:Q17)</f>
        <v>0</v>
      </c>
      <c r="R16" s="160"/>
      <c r="S16" s="160"/>
      <c r="T16" s="161"/>
      <c r="U16" s="155"/>
      <c r="V16" s="155">
        <f>SUM(V17:V17)</f>
        <v>0.02</v>
      </c>
      <c r="W16" s="155"/>
      <c r="X16" s="155"/>
      <c r="AG16" t="s">
        <v>128</v>
      </c>
    </row>
    <row r="17" spans="1:60" outlineLevel="1" x14ac:dyDescent="0.2">
      <c r="A17" s="168">
        <v>8</v>
      </c>
      <c r="B17" s="169" t="s">
        <v>464</v>
      </c>
      <c r="C17" s="176" t="s">
        <v>465</v>
      </c>
      <c r="D17" s="170" t="s">
        <v>215</v>
      </c>
      <c r="E17" s="171">
        <v>7.8799999999999999E-3</v>
      </c>
      <c r="F17" s="172"/>
      <c r="G17" s="172">
        <f>ROUND(E17*F17,2)</f>
        <v>0</v>
      </c>
      <c r="H17" s="172">
        <v>0</v>
      </c>
      <c r="I17" s="172">
        <f>ROUND(E17*H17,2)</f>
        <v>0</v>
      </c>
      <c r="J17" s="172">
        <v>962</v>
      </c>
      <c r="K17" s="172">
        <f>ROUND(E17*J17,2)</f>
        <v>7.58</v>
      </c>
      <c r="L17" s="172">
        <v>21</v>
      </c>
      <c r="M17" s="172">
        <f>G17*(1+L17/100)</f>
        <v>0</v>
      </c>
      <c r="N17" s="172">
        <v>0</v>
      </c>
      <c r="O17" s="172">
        <f>ROUND(E17*N17,2)</f>
        <v>0</v>
      </c>
      <c r="P17" s="172">
        <v>0</v>
      </c>
      <c r="Q17" s="172">
        <f>ROUND(E17*P17,2)</f>
        <v>0</v>
      </c>
      <c r="R17" s="172"/>
      <c r="S17" s="172" t="s">
        <v>132</v>
      </c>
      <c r="T17" s="173" t="s">
        <v>132</v>
      </c>
      <c r="U17" s="152">
        <v>1.925</v>
      </c>
      <c r="V17" s="152">
        <f>ROUND(E17*U17,2)</f>
        <v>0.02</v>
      </c>
      <c r="W17" s="152"/>
      <c r="X17" s="152" t="s">
        <v>216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217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x14ac:dyDescent="0.2">
      <c r="A18" s="156" t="s">
        <v>127</v>
      </c>
      <c r="B18" s="157" t="s">
        <v>75</v>
      </c>
      <c r="C18" s="175" t="s">
        <v>76</v>
      </c>
      <c r="D18" s="158"/>
      <c r="E18" s="159"/>
      <c r="F18" s="160"/>
      <c r="G18" s="160">
        <f>SUMIF(AG19:AG20,"&lt;&gt;NOR",G19:G20)</f>
        <v>0</v>
      </c>
      <c r="H18" s="160"/>
      <c r="I18" s="160">
        <f>SUM(I19:I20)</f>
        <v>0</v>
      </c>
      <c r="J18" s="160"/>
      <c r="K18" s="160">
        <f>SUM(K19:K20)</f>
        <v>4895.1499999999996</v>
      </c>
      <c r="L18" s="160"/>
      <c r="M18" s="160">
        <f>SUM(M19:M20)</f>
        <v>0</v>
      </c>
      <c r="N18" s="160"/>
      <c r="O18" s="160">
        <f>SUM(O19:O20)</f>
        <v>0</v>
      </c>
      <c r="P18" s="160"/>
      <c r="Q18" s="160">
        <f>SUM(Q19:Q20)</f>
        <v>0</v>
      </c>
      <c r="R18" s="160"/>
      <c r="S18" s="160"/>
      <c r="T18" s="161"/>
      <c r="U18" s="155"/>
      <c r="V18" s="155">
        <f>SUM(V19:V20)</f>
        <v>10.43</v>
      </c>
      <c r="W18" s="155"/>
      <c r="X18" s="155"/>
      <c r="AG18" t="s">
        <v>128</v>
      </c>
    </row>
    <row r="19" spans="1:60" outlineLevel="1" x14ac:dyDescent="0.2">
      <c r="A19" s="168">
        <v>9</v>
      </c>
      <c r="B19" s="169" t="s">
        <v>312</v>
      </c>
      <c r="C19" s="176" t="s">
        <v>313</v>
      </c>
      <c r="D19" s="170" t="s">
        <v>166</v>
      </c>
      <c r="E19" s="171">
        <v>81.45</v>
      </c>
      <c r="F19" s="172"/>
      <c r="G19" s="172">
        <f>ROUND(E19*F19,2)</f>
        <v>0</v>
      </c>
      <c r="H19" s="172">
        <v>0</v>
      </c>
      <c r="I19" s="172">
        <f>ROUND(E19*H19,2)</f>
        <v>0</v>
      </c>
      <c r="J19" s="172">
        <v>60.1</v>
      </c>
      <c r="K19" s="172">
        <f>ROUND(E19*J19,2)</f>
        <v>4895.1499999999996</v>
      </c>
      <c r="L19" s="172">
        <v>21</v>
      </c>
      <c r="M19" s="172">
        <f>G19*(1+L19/100)</f>
        <v>0</v>
      </c>
      <c r="N19" s="172">
        <v>0</v>
      </c>
      <c r="O19" s="172">
        <f>ROUND(E19*N19,2)</f>
        <v>0</v>
      </c>
      <c r="P19" s="172">
        <v>0</v>
      </c>
      <c r="Q19" s="172">
        <f>ROUND(E19*P19,2)</f>
        <v>0</v>
      </c>
      <c r="R19" s="172"/>
      <c r="S19" s="172" t="s">
        <v>132</v>
      </c>
      <c r="T19" s="173" t="s">
        <v>132</v>
      </c>
      <c r="U19" s="152">
        <v>0.128</v>
      </c>
      <c r="V19" s="152">
        <f>ROUND(E19*U19,2)</f>
        <v>10.43</v>
      </c>
      <c r="W19" s="152"/>
      <c r="X19" s="152" t="s">
        <v>133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134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62"/>
      <c r="B20" s="163"/>
      <c r="C20" s="177"/>
      <c r="D20" s="164"/>
      <c r="E20" s="165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7"/>
      <c r="U20" s="152"/>
      <c r="V20" s="152"/>
      <c r="W20" s="152"/>
      <c r="X20" s="152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x14ac:dyDescent="0.2">
      <c r="A21" s="3"/>
      <c r="B21" s="4"/>
      <c r="C21" s="179"/>
      <c r="D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AE21">
        <v>15</v>
      </c>
      <c r="AF21">
        <v>21</v>
      </c>
      <c r="AG21" t="s">
        <v>114</v>
      </c>
    </row>
    <row r="22" spans="1:60" x14ac:dyDescent="0.2">
      <c r="C22" s="180"/>
      <c r="D22" s="10"/>
      <c r="G22" s="86"/>
      <c r="AG22" t="s">
        <v>379</v>
      </c>
    </row>
    <row r="23" spans="1:60" x14ac:dyDescent="0.2">
      <c r="D23" s="10"/>
    </row>
    <row r="24" spans="1:60" x14ac:dyDescent="0.2">
      <c r="D24" s="10"/>
    </row>
    <row r="25" spans="1:60" x14ac:dyDescent="0.2">
      <c r="D25" s="10"/>
    </row>
    <row r="26" spans="1:60" x14ac:dyDescent="0.2">
      <c r="D26" s="10"/>
      <c r="G26" s="86">
        <f>G8+G16+G18</f>
        <v>0</v>
      </c>
    </row>
    <row r="27" spans="1:60" x14ac:dyDescent="0.2">
      <c r="D27" s="10"/>
    </row>
    <row r="28" spans="1:60" x14ac:dyDescent="0.2">
      <c r="D28" s="10"/>
    </row>
    <row r="29" spans="1:60" x14ac:dyDescent="0.2">
      <c r="D29" s="10"/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BH5000"/>
  <sheetViews>
    <sheetView workbookViewId="0">
      <pane ySplit="7" topLeftCell="A8" activePane="bottomLeft" state="frozen"/>
      <selection pane="bottomLeft" activeCell="S37" sqref="S37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38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1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72" t="s">
        <v>7</v>
      </c>
      <c r="B1" s="272"/>
      <c r="C1" s="272"/>
      <c r="D1" s="272"/>
      <c r="E1" s="272"/>
      <c r="F1" s="272"/>
      <c r="G1" s="272"/>
      <c r="AG1" t="s">
        <v>102</v>
      </c>
    </row>
    <row r="2" spans="1:60" ht="24.95" customHeight="1" x14ac:dyDescent="0.2">
      <c r="A2" s="139" t="s">
        <v>8</v>
      </c>
      <c r="B2" s="49" t="s">
        <v>44</v>
      </c>
      <c r="C2" s="273" t="s">
        <v>45</v>
      </c>
      <c r="D2" s="274"/>
      <c r="E2" s="274"/>
      <c r="F2" s="274"/>
      <c r="G2" s="275"/>
      <c r="AG2" t="s">
        <v>103</v>
      </c>
    </row>
    <row r="3" spans="1:60" ht="24.95" customHeight="1" x14ac:dyDescent="0.2">
      <c r="A3" s="139" t="s">
        <v>9</v>
      </c>
      <c r="B3" s="49" t="s">
        <v>66</v>
      </c>
      <c r="C3" s="273" t="s">
        <v>503</v>
      </c>
      <c r="D3" s="274"/>
      <c r="E3" s="274"/>
      <c r="F3" s="274"/>
      <c r="G3" s="275"/>
      <c r="AC3" s="121" t="s">
        <v>103</v>
      </c>
      <c r="AG3" t="s">
        <v>104</v>
      </c>
    </row>
    <row r="4" spans="1:60" ht="24.95" customHeight="1" x14ac:dyDescent="0.2">
      <c r="A4" s="140" t="s">
        <v>10</v>
      </c>
      <c r="B4" s="141" t="s">
        <v>66</v>
      </c>
      <c r="C4" s="276" t="s">
        <v>497</v>
      </c>
      <c r="D4" s="277"/>
      <c r="E4" s="277"/>
      <c r="F4" s="277"/>
      <c r="G4" s="278"/>
      <c r="AG4" t="s">
        <v>105</v>
      </c>
    </row>
    <row r="5" spans="1:60" x14ac:dyDescent="0.2">
      <c r="D5" s="10"/>
    </row>
    <row r="6" spans="1:60" ht="38.25" x14ac:dyDescent="0.2">
      <c r="A6" s="143" t="s">
        <v>106</v>
      </c>
      <c r="B6" s="145" t="s">
        <v>107</v>
      </c>
      <c r="C6" s="145" t="s">
        <v>108</v>
      </c>
      <c r="D6" s="144" t="s">
        <v>109</v>
      </c>
      <c r="E6" s="143" t="s">
        <v>110</v>
      </c>
      <c r="F6" s="142" t="s">
        <v>111</v>
      </c>
      <c r="G6" s="143" t="s">
        <v>31</v>
      </c>
      <c r="H6" s="146" t="s">
        <v>32</v>
      </c>
      <c r="I6" s="146" t="s">
        <v>112</v>
      </c>
      <c r="J6" s="146" t="s">
        <v>33</v>
      </c>
      <c r="K6" s="146" t="s">
        <v>113</v>
      </c>
      <c r="L6" s="146" t="s">
        <v>114</v>
      </c>
      <c r="M6" s="146" t="s">
        <v>115</v>
      </c>
      <c r="N6" s="146" t="s">
        <v>116</v>
      </c>
      <c r="O6" s="146" t="s">
        <v>117</v>
      </c>
      <c r="P6" s="146" t="s">
        <v>118</v>
      </c>
      <c r="Q6" s="146" t="s">
        <v>119</v>
      </c>
      <c r="R6" s="146" t="s">
        <v>120</v>
      </c>
      <c r="S6" s="146" t="s">
        <v>121</v>
      </c>
      <c r="T6" s="146" t="s">
        <v>122</v>
      </c>
      <c r="U6" s="146" t="s">
        <v>123</v>
      </c>
      <c r="V6" s="146" t="s">
        <v>124</v>
      </c>
      <c r="W6" s="146" t="s">
        <v>125</v>
      </c>
      <c r="X6" s="146" t="s">
        <v>126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ht="25.5" x14ac:dyDescent="0.2">
      <c r="A8" s="156" t="s">
        <v>127</v>
      </c>
      <c r="B8" s="157" t="s">
        <v>71</v>
      </c>
      <c r="C8" s="175" t="s">
        <v>501</v>
      </c>
      <c r="D8" s="158"/>
      <c r="E8" s="159"/>
      <c r="F8" s="160"/>
      <c r="G8" s="160">
        <f>SUMIF(AG9:AG21,"&lt;&gt;NOR",G9:G21)</f>
        <v>0</v>
      </c>
      <c r="H8" s="160"/>
      <c r="I8" s="160">
        <f>SUM(I9:I21)</f>
        <v>11973.74</v>
      </c>
      <c r="J8" s="160"/>
      <c r="K8" s="160">
        <f>SUM(K9:K21)</f>
        <v>44418.16</v>
      </c>
      <c r="L8" s="160"/>
      <c r="M8" s="160">
        <f>SUM(M9:M21)</f>
        <v>0</v>
      </c>
      <c r="N8" s="160"/>
      <c r="O8" s="160">
        <f>SUM(O9:O21)</f>
        <v>0.28999999999999998</v>
      </c>
      <c r="P8" s="160"/>
      <c r="Q8" s="160">
        <f>SUM(Q9:Q21)</f>
        <v>0</v>
      </c>
      <c r="R8" s="160"/>
      <c r="S8" s="160"/>
      <c r="T8" s="161"/>
      <c r="U8" s="155"/>
      <c r="V8" s="155">
        <f>SUM(V9:V21)</f>
        <v>73.56</v>
      </c>
      <c r="W8" s="155"/>
      <c r="X8" s="155"/>
      <c r="AG8" t="s">
        <v>128</v>
      </c>
    </row>
    <row r="9" spans="1:60" outlineLevel="1" x14ac:dyDescent="0.2">
      <c r="A9" s="168">
        <v>1</v>
      </c>
      <c r="B9" s="169" t="s">
        <v>474</v>
      </c>
      <c r="C9" s="176" t="s">
        <v>475</v>
      </c>
      <c r="D9" s="170" t="s">
        <v>178</v>
      </c>
      <c r="E9" s="171">
        <v>37</v>
      </c>
      <c r="F9" s="172"/>
      <c r="G9" s="172">
        <f>ROUND(E9*F9,2)</f>
        <v>0</v>
      </c>
      <c r="H9" s="172">
        <v>0</v>
      </c>
      <c r="I9" s="172">
        <f>ROUND(E9*H9,2)</f>
        <v>0</v>
      </c>
      <c r="J9" s="172">
        <v>42.9</v>
      </c>
      <c r="K9" s="172">
        <f>ROUND(E9*J9,2)</f>
        <v>1587.3</v>
      </c>
      <c r="L9" s="172">
        <v>21</v>
      </c>
      <c r="M9" s="172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2"/>
      <c r="S9" s="172" t="s">
        <v>132</v>
      </c>
      <c r="T9" s="173" t="s">
        <v>132</v>
      </c>
      <c r="U9" s="152">
        <v>0.12</v>
      </c>
      <c r="V9" s="152">
        <f>ROUND(E9*U9,2)</f>
        <v>4.4400000000000004</v>
      </c>
      <c r="W9" s="152"/>
      <c r="X9" s="152" t="s">
        <v>133</v>
      </c>
      <c r="Y9" s="147"/>
      <c r="Z9" s="147"/>
      <c r="AA9" s="147"/>
      <c r="AB9" s="147"/>
      <c r="AC9" s="147"/>
      <c r="AD9" s="147"/>
      <c r="AE9" s="147"/>
      <c r="AF9" s="147"/>
      <c r="AG9" s="147" t="s">
        <v>266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68">
        <v>2</v>
      </c>
      <c r="B10" s="169" t="s">
        <v>476</v>
      </c>
      <c r="C10" s="176" t="s">
        <v>477</v>
      </c>
      <c r="D10" s="170" t="s">
        <v>178</v>
      </c>
      <c r="E10" s="171">
        <v>37</v>
      </c>
      <c r="F10" s="172"/>
      <c r="G10" s="172">
        <f>ROUND(E10*F10,2)</f>
        <v>0</v>
      </c>
      <c r="H10" s="172">
        <v>3.02</v>
      </c>
      <c r="I10" s="172">
        <f>ROUND(E10*H10,2)</f>
        <v>111.74</v>
      </c>
      <c r="J10" s="172">
        <v>35.78</v>
      </c>
      <c r="K10" s="172">
        <f>ROUND(E10*J10,2)</f>
        <v>1323.86</v>
      </c>
      <c r="L10" s="172">
        <v>21</v>
      </c>
      <c r="M10" s="172">
        <f>G10*(1+L10/100)</f>
        <v>0</v>
      </c>
      <c r="N10" s="172">
        <v>2.0000000000000002E-5</v>
      </c>
      <c r="O10" s="172">
        <f>ROUND(E10*N10,2)</f>
        <v>0</v>
      </c>
      <c r="P10" s="172">
        <v>0</v>
      </c>
      <c r="Q10" s="172">
        <f>ROUND(E10*P10,2)</f>
        <v>0</v>
      </c>
      <c r="R10" s="172"/>
      <c r="S10" s="172" t="s">
        <v>132</v>
      </c>
      <c r="T10" s="173" t="s">
        <v>132</v>
      </c>
      <c r="U10" s="152">
        <v>0.1</v>
      </c>
      <c r="V10" s="152">
        <f>ROUND(E10*U10,2)</f>
        <v>3.7</v>
      </c>
      <c r="W10" s="152"/>
      <c r="X10" s="152" t="s">
        <v>133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134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68">
        <v>3</v>
      </c>
      <c r="B11" s="169" t="s">
        <v>478</v>
      </c>
      <c r="C11" s="176" t="s">
        <v>479</v>
      </c>
      <c r="D11" s="170" t="s">
        <v>435</v>
      </c>
      <c r="E11" s="171">
        <v>37</v>
      </c>
      <c r="F11" s="172"/>
      <c r="G11" s="172">
        <f>ROUND(E11*F11,2)</f>
        <v>0</v>
      </c>
      <c r="H11" s="172">
        <v>0</v>
      </c>
      <c r="I11" s="172">
        <f>ROUND(E11*H11,2)</f>
        <v>0</v>
      </c>
      <c r="J11" s="172">
        <v>75</v>
      </c>
      <c r="K11" s="172">
        <f>ROUND(E11*J11,2)</f>
        <v>2775</v>
      </c>
      <c r="L11" s="172">
        <v>21</v>
      </c>
      <c r="M11" s="172">
        <f>G11*(1+L11/100)</f>
        <v>0</v>
      </c>
      <c r="N11" s="172">
        <v>0</v>
      </c>
      <c r="O11" s="172">
        <f>ROUND(E11*N11,2)</f>
        <v>0</v>
      </c>
      <c r="P11" s="172">
        <v>0</v>
      </c>
      <c r="Q11" s="172">
        <f>ROUND(E11*P11,2)</f>
        <v>0</v>
      </c>
      <c r="R11" s="172"/>
      <c r="S11" s="172" t="s">
        <v>229</v>
      </c>
      <c r="T11" s="173" t="s">
        <v>500</v>
      </c>
      <c r="U11" s="152">
        <v>0</v>
      </c>
      <c r="V11" s="152">
        <f>ROUND(E11*U11,2)</f>
        <v>0</v>
      </c>
      <c r="W11" s="152"/>
      <c r="X11" s="152" t="s">
        <v>133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134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ht="22.5" outlineLevel="1" x14ac:dyDescent="0.2">
      <c r="A12" s="162">
        <v>4</v>
      </c>
      <c r="B12" s="163" t="s">
        <v>480</v>
      </c>
      <c r="C12" s="177" t="s">
        <v>481</v>
      </c>
      <c r="D12" s="164" t="s">
        <v>435</v>
      </c>
      <c r="E12" s="165">
        <v>12</v>
      </c>
      <c r="F12" s="166"/>
      <c r="G12" s="166">
        <f>ROUND(E12*F12,2)</f>
        <v>0</v>
      </c>
      <c r="H12" s="166">
        <v>859</v>
      </c>
      <c r="I12" s="166">
        <f>ROUND(E12*H12,2)</f>
        <v>10308</v>
      </c>
      <c r="J12" s="166">
        <v>0</v>
      </c>
      <c r="K12" s="166">
        <f>ROUND(E12*J12,2)</f>
        <v>0</v>
      </c>
      <c r="L12" s="166">
        <v>21</v>
      </c>
      <c r="M12" s="166">
        <f>G12*(1+L12/100)</f>
        <v>0</v>
      </c>
      <c r="N12" s="166">
        <v>2.4E-2</v>
      </c>
      <c r="O12" s="166">
        <f>ROUND(E12*N12,2)</f>
        <v>0.28999999999999998</v>
      </c>
      <c r="P12" s="166">
        <v>0</v>
      </c>
      <c r="Q12" s="166">
        <f>ROUND(E12*P12,2)</f>
        <v>0</v>
      </c>
      <c r="R12" s="166" t="s">
        <v>224</v>
      </c>
      <c r="S12" s="166" t="s">
        <v>132</v>
      </c>
      <c r="T12" s="167" t="s">
        <v>132</v>
      </c>
      <c r="U12" s="152">
        <v>0</v>
      </c>
      <c r="V12" s="152">
        <f>ROUND(E12*U12,2)</f>
        <v>0</v>
      </c>
      <c r="W12" s="152"/>
      <c r="X12" s="152" t="s">
        <v>225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226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50"/>
      <c r="B13" s="151"/>
      <c r="C13" s="270" t="s">
        <v>482</v>
      </c>
      <c r="D13" s="271"/>
      <c r="E13" s="271"/>
      <c r="F13" s="271"/>
      <c r="G13" s="271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47"/>
      <c r="Z13" s="147"/>
      <c r="AA13" s="147"/>
      <c r="AB13" s="147"/>
      <c r="AC13" s="147"/>
      <c r="AD13" s="147"/>
      <c r="AE13" s="147"/>
      <c r="AF13" s="147"/>
      <c r="AG13" s="147" t="s">
        <v>162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50"/>
      <c r="B14" s="151"/>
      <c r="C14" s="178" t="s">
        <v>483</v>
      </c>
      <c r="D14" s="153"/>
      <c r="E14" s="154">
        <v>12</v>
      </c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47"/>
      <c r="Z14" s="147"/>
      <c r="AA14" s="147"/>
      <c r="AB14" s="147"/>
      <c r="AC14" s="147"/>
      <c r="AD14" s="147"/>
      <c r="AE14" s="147"/>
      <c r="AF14" s="147"/>
      <c r="AG14" s="147" t="s">
        <v>139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62">
        <v>5</v>
      </c>
      <c r="B15" s="163" t="s">
        <v>437</v>
      </c>
      <c r="C15" s="177" t="s">
        <v>438</v>
      </c>
      <c r="D15" s="164" t="s">
        <v>142</v>
      </c>
      <c r="E15" s="165">
        <v>20</v>
      </c>
      <c r="F15" s="166"/>
      <c r="G15" s="166">
        <f>ROUND(E15*F15,2)</f>
        <v>0</v>
      </c>
      <c r="H15" s="166">
        <v>42</v>
      </c>
      <c r="I15" s="166">
        <f>ROUND(E15*H15,2)</f>
        <v>840</v>
      </c>
      <c r="J15" s="166">
        <v>427.5</v>
      </c>
      <c r="K15" s="166">
        <f>ROUND(E15*J15,2)</f>
        <v>8550</v>
      </c>
      <c r="L15" s="166">
        <v>21</v>
      </c>
      <c r="M15" s="166">
        <f>G15*(1+L15/100)</f>
        <v>0</v>
      </c>
      <c r="N15" s="166">
        <v>0</v>
      </c>
      <c r="O15" s="166">
        <f>ROUND(E15*N15,2)</f>
        <v>0</v>
      </c>
      <c r="P15" s="166">
        <v>0</v>
      </c>
      <c r="Q15" s="166">
        <f>ROUND(E15*P15,2)</f>
        <v>0</v>
      </c>
      <c r="R15" s="166"/>
      <c r="S15" s="166" t="s">
        <v>132</v>
      </c>
      <c r="T15" s="167" t="s">
        <v>132</v>
      </c>
      <c r="U15" s="152">
        <v>1.2</v>
      </c>
      <c r="V15" s="152">
        <f>ROUND(E15*U15,2)</f>
        <v>24</v>
      </c>
      <c r="W15" s="152"/>
      <c r="X15" s="152" t="s">
        <v>133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266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">
      <c r="A16" s="150"/>
      <c r="B16" s="151"/>
      <c r="C16" s="270" t="s">
        <v>484</v>
      </c>
      <c r="D16" s="271"/>
      <c r="E16" s="271"/>
      <c r="F16" s="271"/>
      <c r="G16" s="271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47"/>
      <c r="Z16" s="147"/>
      <c r="AA16" s="147"/>
      <c r="AB16" s="147"/>
      <c r="AC16" s="147"/>
      <c r="AD16" s="147"/>
      <c r="AE16" s="147"/>
      <c r="AF16" s="147"/>
      <c r="AG16" s="147" t="s">
        <v>162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62">
        <v>6</v>
      </c>
      <c r="B17" s="163" t="s">
        <v>485</v>
      </c>
      <c r="C17" s="177" t="s">
        <v>486</v>
      </c>
      <c r="D17" s="164" t="s">
        <v>142</v>
      </c>
      <c r="E17" s="165">
        <v>17</v>
      </c>
      <c r="F17" s="166"/>
      <c r="G17" s="166">
        <f>ROUND(E17*F17,2)</f>
        <v>0</v>
      </c>
      <c r="H17" s="166">
        <v>42</v>
      </c>
      <c r="I17" s="166">
        <f>ROUND(E17*H17,2)</f>
        <v>714</v>
      </c>
      <c r="J17" s="166">
        <v>93</v>
      </c>
      <c r="K17" s="166">
        <f>ROUND(E17*J17,2)</f>
        <v>1581</v>
      </c>
      <c r="L17" s="166">
        <v>21</v>
      </c>
      <c r="M17" s="166">
        <f>G17*(1+L17/100)</f>
        <v>0</v>
      </c>
      <c r="N17" s="166">
        <v>0</v>
      </c>
      <c r="O17" s="166">
        <f>ROUND(E17*N17,2)</f>
        <v>0</v>
      </c>
      <c r="P17" s="166">
        <v>0</v>
      </c>
      <c r="Q17" s="166">
        <f>ROUND(E17*P17,2)</f>
        <v>0</v>
      </c>
      <c r="R17" s="166"/>
      <c r="S17" s="166" t="s">
        <v>132</v>
      </c>
      <c r="T17" s="167" t="s">
        <v>132</v>
      </c>
      <c r="U17" s="152">
        <v>0.26</v>
      </c>
      <c r="V17" s="152">
        <f>ROUND(E17*U17,2)</f>
        <v>4.42</v>
      </c>
      <c r="W17" s="152"/>
      <c r="X17" s="152" t="s">
        <v>133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266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">
      <c r="A18" s="150"/>
      <c r="B18" s="151"/>
      <c r="C18" s="270" t="s">
        <v>487</v>
      </c>
      <c r="D18" s="271"/>
      <c r="E18" s="271"/>
      <c r="F18" s="271"/>
      <c r="G18" s="271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47"/>
      <c r="Z18" s="147"/>
      <c r="AA18" s="147"/>
      <c r="AB18" s="147"/>
      <c r="AC18" s="147"/>
      <c r="AD18" s="147"/>
      <c r="AE18" s="147"/>
      <c r="AF18" s="147"/>
      <c r="AG18" s="147" t="s">
        <v>162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68">
        <v>7</v>
      </c>
      <c r="B19" s="169" t="s">
        <v>488</v>
      </c>
      <c r="C19" s="176" t="s">
        <v>489</v>
      </c>
      <c r="D19" s="170" t="s">
        <v>142</v>
      </c>
      <c r="E19" s="171">
        <v>37</v>
      </c>
      <c r="F19" s="172"/>
      <c r="G19" s="172">
        <f>ROUND(E19*F19,2)</f>
        <v>0</v>
      </c>
      <c r="H19" s="172">
        <v>0</v>
      </c>
      <c r="I19" s="172">
        <f>ROUND(E19*H19,2)</f>
        <v>0</v>
      </c>
      <c r="J19" s="172">
        <v>687</v>
      </c>
      <c r="K19" s="172">
        <f>ROUND(E19*J19,2)</f>
        <v>25419</v>
      </c>
      <c r="L19" s="172">
        <v>21</v>
      </c>
      <c r="M19" s="172">
        <f>G19*(1+L19/100)</f>
        <v>0</v>
      </c>
      <c r="N19" s="172">
        <v>0</v>
      </c>
      <c r="O19" s="172">
        <f>ROUND(E19*N19,2)</f>
        <v>0</v>
      </c>
      <c r="P19" s="172">
        <v>0</v>
      </c>
      <c r="Q19" s="172">
        <f>ROUND(E19*P19,2)</f>
        <v>0</v>
      </c>
      <c r="R19" s="172"/>
      <c r="S19" s="172" t="s">
        <v>132</v>
      </c>
      <c r="T19" s="173" t="s">
        <v>132</v>
      </c>
      <c r="U19" s="152">
        <v>0.88</v>
      </c>
      <c r="V19" s="152">
        <f>ROUND(E19*U19,2)</f>
        <v>32.56</v>
      </c>
      <c r="W19" s="152"/>
      <c r="X19" s="152" t="s">
        <v>133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266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62">
        <v>8</v>
      </c>
      <c r="B20" s="163" t="s">
        <v>490</v>
      </c>
      <c r="C20" s="177" t="s">
        <v>491</v>
      </c>
      <c r="D20" s="164" t="s">
        <v>142</v>
      </c>
      <c r="E20" s="165">
        <v>148</v>
      </c>
      <c r="F20" s="166"/>
      <c r="G20" s="166">
        <f>ROUND(E20*F20,2)</f>
        <v>0</v>
      </c>
      <c r="H20" s="166">
        <v>0</v>
      </c>
      <c r="I20" s="166">
        <f>ROUND(E20*H20,2)</f>
        <v>0</v>
      </c>
      <c r="J20" s="166">
        <v>21.5</v>
      </c>
      <c r="K20" s="166">
        <f>ROUND(E20*J20,2)</f>
        <v>3182</v>
      </c>
      <c r="L20" s="166">
        <v>21</v>
      </c>
      <c r="M20" s="166">
        <f>G20*(1+L20/100)</f>
        <v>0</v>
      </c>
      <c r="N20" s="166">
        <v>0</v>
      </c>
      <c r="O20" s="166">
        <f>ROUND(E20*N20,2)</f>
        <v>0</v>
      </c>
      <c r="P20" s="166">
        <v>0</v>
      </c>
      <c r="Q20" s="166">
        <f>ROUND(E20*P20,2)</f>
        <v>0</v>
      </c>
      <c r="R20" s="166"/>
      <c r="S20" s="166" t="s">
        <v>132</v>
      </c>
      <c r="T20" s="167" t="s">
        <v>132</v>
      </c>
      <c r="U20" s="152">
        <v>0.03</v>
      </c>
      <c r="V20" s="152">
        <f>ROUND(E20*U20,2)</f>
        <v>4.4400000000000004</v>
      </c>
      <c r="W20" s="152"/>
      <c r="X20" s="152" t="s">
        <v>133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266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">
      <c r="A21" s="150"/>
      <c r="B21" s="151"/>
      <c r="C21" s="178" t="s">
        <v>492</v>
      </c>
      <c r="D21" s="153"/>
      <c r="E21" s="154">
        <v>148</v>
      </c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47"/>
      <c r="Z21" s="147"/>
      <c r="AA21" s="147"/>
      <c r="AB21" s="147"/>
      <c r="AC21" s="147"/>
      <c r="AD21" s="147"/>
      <c r="AE21" s="147"/>
      <c r="AF21" s="147"/>
      <c r="AG21" s="147" t="s">
        <v>139</v>
      </c>
      <c r="AH21" s="147">
        <v>0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x14ac:dyDescent="0.2">
      <c r="U22" s="155"/>
      <c r="V22" s="155">
        <f>SUM(V23:V35)</f>
        <v>73.56</v>
      </c>
      <c r="W22" s="155"/>
      <c r="X22" s="155"/>
      <c r="AG22" t="s">
        <v>128</v>
      </c>
    </row>
    <row r="23" spans="1:60" outlineLevel="1" x14ac:dyDescent="0.2">
      <c r="U23" s="152">
        <v>0.12</v>
      </c>
      <c r="V23" s="152">
        <f>ROUND('SO01 neuznt. Pol'!E91*U23,2)</f>
        <v>4.4400000000000004</v>
      </c>
      <c r="W23" s="152"/>
      <c r="X23" s="152" t="s">
        <v>133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266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">
      <c r="U24" s="152">
        <v>0.1</v>
      </c>
      <c r="V24" s="152">
        <f>ROUND('SO01 neuznt. Pol'!E92*U24,2)</f>
        <v>3.7</v>
      </c>
      <c r="W24" s="152"/>
      <c r="X24" s="152" t="s">
        <v>133</v>
      </c>
      <c r="Y24" s="147"/>
      <c r="Z24" s="147"/>
      <c r="AA24" s="147"/>
      <c r="AB24" s="147"/>
      <c r="AC24" s="147"/>
      <c r="AD24" s="147"/>
      <c r="AE24" s="147"/>
      <c r="AF24" s="147"/>
      <c r="AG24" s="147" t="s">
        <v>134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">
      <c r="U25" s="152">
        <v>0</v>
      </c>
      <c r="V25" s="152">
        <f>ROUND('SO01 neuznt. Pol'!E93*U25,2)</f>
        <v>0</v>
      </c>
      <c r="W25" s="152"/>
      <c r="X25" s="152" t="s">
        <v>133</v>
      </c>
      <c r="Y25" s="147"/>
      <c r="Z25" s="147"/>
      <c r="AA25" s="147"/>
      <c r="AB25" s="147"/>
      <c r="AC25" s="147"/>
      <c r="AD25" s="147"/>
      <c r="AE25" s="147"/>
      <c r="AF25" s="147"/>
      <c r="AG25" s="147" t="s">
        <v>134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">
      <c r="U26" s="152">
        <v>0</v>
      </c>
      <c r="V26" s="152">
        <f>ROUND('SO01 neuznt. Pol'!E94*U26,2)</f>
        <v>0</v>
      </c>
      <c r="W26" s="152"/>
      <c r="X26" s="152" t="s">
        <v>225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226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">
      <c r="U27" s="152"/>
      <c r="V27" s="152"/>
      <c r="W27" s="152"/>
      <c r="X27" s="152"/>
      <c r="Y27" s="147"/>
      <c r="Z27" s="147"/>
      <c r="AA27" s="147"/>
      <c r="AB27" s="147"/>
      <c r="AC27" s="147"/>
      <c r="AD27" s="147"/>
      <c r="AE27" s="147"/>
      <c r="AF27" s="147"/>
      <c r="AG27" s="147" t="s">
        <v>162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U28" s="152"/>
      <c r="V28" s="152"/>
      <c r="W28" s="152"/>
      <c r="X28" s="152"/>
      <c r="Y28" s="147"/>
      <c r="Z28" s="147"/>
      <c r="AA28" s="147"/>
      <c r="AB28" s="147"/>
      <c r="AC28" s="147"/>
      <c r="AD28" s="147"/>
      <c r="AE28" s="147"/>
      <c r="AF28" s="147"/>
      <c r="AG28" s="147" t="s">
        <v>139</v>
      </c>
      <c r="AH28" s="147">
        <v>0</v>
      </c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">
      <c r="U29" s="152">
        <v>1.2</v>
      </c>
      <c r="V29" s="152">
        <f>ROUND('SO01 neuznt. Pol'!E97*U29,2)</f>
        <v>24</v>
      </c>
      <c r="W29" s="152"/>
      <c r="X29" s="152" t="s">
        <v>133</v>
      </c>
      <c r="Y29" s="147"/>
      <c r="Z29" s="147"/>
      <c r="AA29" s="147"/>
      <c r="AB29" s="147"/>
      <c r="AC29" s="147"/>
      <c r="AD29" s="147"/>
      <c r="AE29" s="147"/>
      <c r="AF29" s="147"/>
      <c r="AG29" s="147" t="s">
        <v>266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U30" s="152"/>
      <c r="V30" s="152"/>
      <c r="W30" s="152"/>
      <c r="X30" s="152"/>
      <c r="Y30" s="147"/>
      <c r="Z30" s="147"/>
      <c r="AA30" s="147"/>
      <c r="AB30" s="147"/>
      <c r="AC30" s="147"/>
      <c r="AD30" s="147"/>
      <c r="AE30" s="147"/>
      <c r="AF30" s="147"/>
      <c r="AG30" s="147" t="s">
        <v>162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">
      <c r="U31" s="152">
        <v>0.26</v>
      </c>
      <c r="V31" s="152">
        <f>ROUND('SO01 neuznt. Pol'!E99*U31,2)</f>
        <v>4.42</v>
      </c>
      <c r="W31" s="152"/>
      <c r="X31" s="152" t="s">
        <v>133</v>
      </c>
      <c r="Y31" s="147"/>
      <c r="Z31" s="147"/>
      <c r="AA31" s="147"/>
      <c r="AB31" s="147"/>
      <c r="AC31" s="147"/>
      <c r="AD31" s="147"/>
      <c r="AE31" s="147"/>
      <c r="AF31" s="147"/>
      <c r="AG31" s="147" t="s">
        <v>266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">
      <c r="U32" s="152"/>
      <c r="V32" s="152"/>
      <c r="W32" s="152"/>
      <c r="X32" s="152"/>
      <c r="Y32" s="147"/>
      <c r="Z32" s="147"/>
      <c r="AA32" s="147"/>
      <c r="AB32" s="147"/>
      <c r="AC32" s="147"/>
      <c r="AD32" s="147"/>
      <c r="AE32" s="147"/>
      <c r="AF32" s="147"/>
      <c r="AG32" s="147" t="s">
        <v>162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">
      <c r="U33" s="152">
        <v>0.88</v>
      </c>
      <c r="V33" s="152">
        <f>ROUND('SO01 neuznt. Pol'!E101*U33,2)</f>
        <v>32.56</v>
      </c>
      <c r="W33" s="152"/>
      <c r="X33" s="152" t="s">
        <v>133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266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">
      <c r="U34" s="152">
        <v>0.03</v>
      </c>
      <c r="V34" s="152">
        <f>ROUND('SO01 neuznt. Pol'!E102*U34,2)</f>
        <v>4.4400000000000004</v>
      </c>
      <c r="W34" s="152"/>
      <c r="X34" s="152" t="s">
        <v>133</v>
      </c>
      <c r="Y34" s="147"/>
      <c r="Z34" s="147"/>
      <c r="AA34" s="147"/>
      <c r="AB34" s="147"/>
      <c r="AC34" s="147"/>
      <c r="AD34" s="147"/>
      <c r="AE34" s="147"/>
      <c r="AF34" s="147"/>
      <c r="AG34" s="147" t="s">
        <v>266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">
      <c r="U35" s="152"/>
      <c r="V35" s="152"/>
      <c r="W35" s="152"/>
      <c r="X35" s="152"/>
      <c r="Y35" s="147"/>
      <c r="Z35" s="147"/>
      <c r="AA35" s="147"/>
      <c r="AB35" s="147"/>
      <c r="AC35" s="147"/>
      <c r="AD35" s="147"/>
      <c r="AE35" s="147"/>
      <c r="AF35" s="147"/>
      <c r="AG35" s="147" t="s">
        <v>139</v>
      </c>
      <c r="AH35" s="147">
        <v>0</v>
      </c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x14ac:dyDescent="0.2">
      <c r="A36" s="3"/>
      <c r="B36" s="4"/>
      <c r="C36" s="179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AE36">
        <v>15</v>
      </c>
      <c r="AF36">
        <v>21</v>
      </c>
      <c r="AG36" t="s">
        <v>114</v>
      </c>
    </row>
    <row r="37" spans="1:60" x14ac:dyDescent="0.2">
      <c r="C37" s="180"/>
      <c r="D37" s="10"/>
      <c r="AG37" t="s">
        <v>379</v>
      </c>
    </row>
    <row r="38" spans="1:60" x14ac:dyDescent="0.2">
      <c r="D38" s="10"/>
    </row>
    <row r="39" spans="1:60" x14ac:dyDescent="0.2">
      <c r="D39" s="10"/>
    </row>
    <row r="40" spans="1:60" x14ac:dyDescent="0.2">
      <c r="D40" s="10"/>
    </row>
    <row r="41" spans="1:60" x14ac:dyDescent="0.2">
      <c r="D41" s="10"/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7">
    <mergeCell ref="C18:G18"/>
    <mergeCell ref="A1:G1"/>
    <mergeCell ref="C2:G2"/>
    <mergeCell ref="C3:G3"/>
    <mergeCell ref="C4:G4"/>
    <mergeCell ref="C13:G13"/>
    <mergeCell ref="C16:G1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58</vt:i4>
      </vt:variant>
    </vt:vector>
  </HeadingPairs>
  <TitlesOfParts>
    <vt:vector size="67" baseType="lpstr">
      <vt:lpstr>Pokyny pro vyplnění</vt:lpstr>
      <vt:lpstr>Stavba</vt:lpstr>
      <vt:lpstr>VzorPolozky</vt:lpstr>
      <vt:lpstr>SO00 SO00 Pol</vt:lpstr>
      <vt:lpstr>SO00 VRN Pol</vt:lpstr>
      <vt:lpstr>SO01 neuznt. Pol</vt:lpstr>
      <vt:lpstr>SO06 ozeleneni Pol</vt:lpstr>
      <vt:lpstr>SO07 tune Pol</vt:lpstr>
      <vt:lpstr>SO09 nasl. pece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'SO00 SO00 Pol'!Názvy_tisku</vt:lpstr>
      <vt:lpstr>'SO00 VRN Pol'!Názvy_tisku</vt:lpstr>
      <vt:lpstr>'SO01 neuznt. Pol'!Názvy_tisku</vt:lpstr>
      <vt:lpstr>'SO06 ozeleneni Pol'!Názvy_tisku</vt:lpstr>
      <vt:lpstr>'SO07 tune Pol'!Názvy_tisku</vt:lpstr>
      <vt:lpstr>'SO09 nasl. pece Pol'!Názvy_tisku</vt:lpstr>
      <vt:lpstr>oadresa</vt:lpstr>
      <vt:lpstr>Stavba!Objednatel</vt:lpstr>
      <vt:lpstr>Stavba!Objekt</vt:lpstr>
      <vt:lpstr>'SO00 SO00 Pol'!Oblast_tisku</vt:lpstr>
      <vt:lpstr>'SO00 VRN Pol'!Oblast_tisku</vt:lpstr>
      <vt:lpstr>'SO01 neuznt. Pol'!Oblast_tisku</vt:lpstr>
      <vt:lpstr>'SO06 ozeleneni Pol'!Oblast_tisku</vt:lpstr>
      <vt:lpstr>'SO07 tune Pol'!Oblast_tisku</vt:lpstr>
      <vt:lpstr>'SO09 nasl. pece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Dell-7566</dc:creator>
  <cp:lastModifiedBy>033-PC</cp:lastModifiedBy>
  <cp:lastPrinted>2020-07-29T09:51:31Z</cp:lastPrinted>
  <dcterms:created xsi:type="dcterms:W3CDTF">2009-04-08T07:15:50Z</dcterms:created>
  <dcterms:modified xsi:type="dcterms:W3CDTF">2021-02-11T14:13:10Z</dcterms:modified>
</cp:coreProperties>
</file>