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7895" windowHeight="10935"/>
  </bookViews>
  <sheets>
    <sheet name="Rekapitulace stavby" sheetId="1" r:id="rId1"/>
    <sheet name="D.1.1 - Archiktektonicko ..." sheetId="2" r:id="rId2"/>
    <sheet name="D.1.1.1 - Stříška nad vst..." sheetId="3" r:id="rId3"/>
    <sheet name="VON - Vedlejší a ostatní ..." sheetId="4" r:id="rId4"/>
  </sheets>
  <definedNames>
    <definedName name="_xlnm._FilterDatabase" localSheetId="1" hidden="1">'D.1.1 - Archiktektonicko ...'!$C$137:$K$533</definedName>
    <definedName name="_xlnm._FilterDatabase" localSheetId="2" hidden="1">'D.1.1.1 - Stříška nad vst...'!$C$125:$K$207</definedName>
    <definedName name="_xlnm._FilterDatabase" localSheetId="3" hidden="1">'VON - Vedlejší a ostatní ...'!$C$121:$K$126</definedName>
    <definedName name="_xlnm.Print_Titles" localSheetId="1">'D.1.1 - Archiktektonicko ...'!$137:$137</definedName>
    <definedName name="_xlnm.Print_Titles" localSheetId="2">'D.1.1.1 - Stříška nad vst...'!$125:$125</definedName>
    <definedName name="_xlnm.Print_Titles" localSheetId="0">'Rekapitulace stavby'!$92:$92</definedName>
    <definedName name="_xlnm.Print_Titles" localSheetId="3">'VON - Vedlejší a ostatní ...'!$121:$121</definedName>
    <definedName name="_xlnm.Print_Area" localSheetId="1">'D.1.1 - Archiktektonicko ...'!$C$4:$J$76,'D.1.1 - Archiktektonicko ...'!$C$82:$J$119,'D.1.1 - Archiktektonicko ...'!$C$125:$J$533</definedName>
    <definedName name="_xlnm.Print_Area" localSheetId="2">'D.1.1.1 - Stříška nad vst...'!$C$4:$J$76,'D.1.1.1 - Stříška nad vst...'!$C$82:$J$105,'D.1.1.1 - Stříška nad vst...'!$C$111:$J$207</definedName>
    <definedName name="_xlnm.Print_Area" localSheetId="0">'Rekapitulace stavby'!$D$4:$AO$76,'Rekapitulace stavby'!$C$82:$AQ$99</definedName>
    <definedName name="_xlnm.Print_Area" localSheetId="3">'VON - Vedlejší a ostatní ...'!$C$4:$J$76,'VON - Vedlejší a ostatní ...'!$C$82:$J$101,'VON - Vedlejší a ostatní ...'!$C$107:$J$126</definedName>
  </definedNames>
  <calcPr calcId="144525"/>
</workbook>
</file>

<file path=xl/calcChain.xml><?xml version="1.0" encoding="utf-8"?>
<calcChain xmlns="http://schemas.openxmlformats.org/spreadsheetml/2006/main">
  <c r="J39" i="4" l="1"/>
  <c r="J38" i="4"/>
  <c r="AY98" i="1"/>
  <c r="J37" i="4"/>
  <c r="AX98" i="1" s="1"/>
  <c r="BI125" i="4"/>
  <c r="BH125" i="4"/>
  <c r="BG125" i="4"/>
  <c r="BE125" i="4"/>
  <c r="T125" i="4"/>
  <c r="T124" i="4"/>
  <c r="T123" i="4"/>
  <c r="T122" i="4" s="1"/>
  <c r="R125" i="4"/>
  <c r="R124" i="4" s="1"/>
  <c r="R123" i="4" s="1"/>
  <c r="R122" i="4" s="1"/>
  <c r="P125" i="4"/>
  <c r="P124" i="4" s="1"/>
  <c r="P123" i="4" s="1"/>
  <c r="P122" i="4" s="1"/>
  <c r="AU98" i="1" s="1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116" i="4" s="1"/>
  <c r="E7" i="4"/>
  <c r="E110" i="4" s="1"/>
  <c r="J39" i="3"/>
  <c r="J38" i="3"/>
  <c r="AY97" i="1"/>
  <c r="J37" i="3"/>
  <c r="AX97" i="1"/>
  <c r="BI205" i="3"/>
  <c r="BH205" i="3"/>
  <c r="BG205" i="3"/>
  <c r="BE205" i="3"/>
  <c r="T205" i="3"/>
  <c r="R205" i="3"/>
  <c r="P205" i="3"/>
  <c r="BI202" i="3"/>
  <c r="BH202" i="3"/>
  <c r="BG202" i="3"/>
  <c r="BE202" i="3"/>
  <c r="T202" i="3"/>
  <c r="R202" i="3"/>
  <c r="P202" i="3"/>
  <c r="BI195" i="3"/>
  <c r="BH195" i="3"/>
  <c r="BG195" i="3"/>
  <c r="BE195" i="3"/>
  <c r="T195" i="3"/>
  <c r="R195" i="3"/>
  <c r="P195" i="3"/>
  <c r="BI189" i="3"/>
  <c r="BH189" i="3"/>
  <c r="BG189" i="3"/>
  <c r="BE189" i="3"/>
  <c r="T189" i="3"/>
  <c r="R189" i="3"/>
  <c r="P189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 s="1"/>
  <c r="J19" i="3"/>
  <c r="J14" i="3"/>
  <c r="J120" i="3" s="1"/>
  <c r="E7" i="3"/>
  <c r="E114" i="3"/>
  <c r="J37" i="2"/>
  <c r="J36" i="2"/>
  <c r="AY96" i="1" s="1"/>
  <c r="J35" i="2"/>
  <c r="AX96" i="1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8" i="2"/>
  <c r="BH528" i="2"/>
  <c r="BG528" i="2"/>
  <c r="BE528" i="2"/>
  <c r="T528" i="2"/>
  <c r="R528" i="2"/>
  <c r="P528" i="2"/>
  <c r="BI526" i="2"/>
  <c r="BH526" i="2"/>
  <c r="BG526" i="2"/>
  <c r="BE526" i="2"/>
  <c r="T526" i="2"/>
  <c r="R526" i="2"/>
  <c r="P526" i="2"/>
  <c r="BI524" i="2"/>
  <c r="BH524" i="2"/>
  <c r="BG524" i="2"/>
  <c r="BE524" i="2"/>
  <c r="T524" i="2"/>
  <c r="R524" i="2"/>
  <c r="P524" i="2"/>
  <c r="BI520" i="2"/>
  <c r="BH520" i="2"/>
  <c r="BG520" i="2"/>
  <c r="BE520" i="2"/>
  <c r="T520" i="2"/>
  <c r="T519" i="2"/>
  <c r="R520" i="2"/>
  <c r="R519" i="2"/>
  <c r="P520" i="2"/>
  <c r="P519" i="2"/>
  <c r="BI516" i="2"/>
  <c r="BH516" i="2"/>
  <c r="BG516" i="2"/>
  <c r="BE516" i="2"/>
  <c r="T516" i="2"/>
  <c r="R516" i="2"/>
  <c r="P516" i="2"/>
  <c r="BI505" i="2"/>
  <c r="BH505" i="2"/>
  <c r="BG505" i="2"/>
  <c r="BE505" i="2"/>
  <c r="T505" i="2"/>
  <c r="R505" i="2"/>
  <c r="P505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90" i="2"/>
  <c r="BH490" i="2"/>
  <c r="BG490" i="2"/>
  <c r="BE490" i="2"/>
  <c r="T490" i="2"/>
  <c r="R490" i="2"/>
  <c r="P490" i="2"/>
  <c r="BI488" i="2"/>
  <c r="BH488" i="2"/>
  <c r="BG488" i="2"/>
  <c r="BE488" i="2"/>
  <c r="T488" i="2"/>
  <c r="R488" i="2"/>
  <c r="P488" i="2"/>
  <c r="BI486" i="2"/>
  <c r="BH486" i="2"/>
  <c r="BG486" i="2"/>
  <c r="BE486" i="2"/>
  <c r="T486" i="2"/>
  <c r="R486" i="2"/>
  <c r="P486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2" i="2"/>
  <c r="BH462" i="2"/>
  <c r="BG462" i="2"/>
  <c r="BE462" i="2"/>
  <c r="T462" i="2"/>
  <c r="R462" i="2"/>
  <c r="P462" i="2"/>
  <c r="BI454" i="2"/>
  <c r="BH454" i="2"/>
  <c r="BG454" i="2"/>
  <c r="BE454" i="2"/>
  <c r="T454" i="2"/>
  <c r="R454" i="2"/>
  <c r="P454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34" i="2"/>
  <c r="BH434" i="2"/>
  <c r="BG434" i="2"/>
  <c r="BE434" i="2"/>
  <c r="T434" i="2"/>
  <c r="R434" i="2"/>
  <c r="P434" i="2"/>
  <c r="BI432" i="2"/>
  <c r="BH432" i="2"/>
  <c r="BG432" i="2"/>
  <c r="BE432" i="2"/>
  <c r="T432" i="2"/>
  <c r="R432" i="2"/>
  <c r="P432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1" i="2"/>
  <c r="BH381" i="2"/>
  <c r="BG381" i="2"/>
  <c r="BE381" i="2"/>
  <c r="T381" i="2"/>
  <c r="R381" i="2"/>
  <c r="P381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54" i="2"/>
  <c r="BH354" i="2"/>
  <c r="BG354" i="2"/>
  <c r="BE354" i="2"/>
  <c r="T354" i="2"/>
  <c r="R354" i="2"/>
  <c r="P354" i="2"/>
  <c r="BI348" i="2"/>
  <c r="BH348" i="2"/>
  <c r="BG348" i="2"/>
  <c r="BE348" i="2"/>
  <c r="T348" i="2"/>
  <c r="R348" i="2"/>
  <c r="P348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0" i="2"/>
  <c r="BH330" i="2"/>
  <c r="BG330" i="2"/>
  <c r="BE330" i="2"/>
  <c r="T330" i="2"/>
  <c r="R330" i="2"/>
  <c r="P330" i="2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294" i="2"/>
  <c r="BH294" i="2"/>
  <c r="BG294" i="2"/>
  <c r="BE294" i="2"/>
  <c r="T294" i="2"/>
  <c r="R294" i="2"/>
  <c r="P294" i="2"/>
  <c r="BI275" i="2"/>
  <c r="BH275" i="2"/>
  <c r="BG275" i="2"/>
  <c r="BE275" i="2"/>
  <c r="T275" i="2"/>
  <c r="R275" i="2"/>
  <c r="P275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2" i="2"/>
  <c r="BH262" i="2"/>
  <c r="BG262" i="2"/>
  <c r="BE262" i="2"/>
  <c r="T262" i="2"/>
  <c r="R262" i="2"/>
  <c r="P262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2" i="2"/>
  <c r="BH232" i="2"/>
  <c r="BG232" i="2"/>
  <c r="BE232" i="2"/>
  <c r="T232" i="2"/>
  <c r="R232" i="2"/>
  <c r="P232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T214" i="2"/>
  <c r="R215" i="2"/>
  <c r="R214" i="2"/>
  <c r="P215" i="2"/>
  <c r="P214" i="2" s="1"/>
  <c r="BI211" i="2"/>
  <c r="BH211" i="2"/>
  <c r="BG211" i="2"/>
  <c r="BE211" i="2"/>
  <c r="T211" i="2"/>
  <c r="R211" i="2"/>
  <c r="P211" i="2"/>
  <c r="BI197" i="2"/>
  <c r="BH197" i="2"/>
  <c r="BG197" i="2"/>
  <c r="BE197" i="2"/>
  <c r="T197" i="2"/>
  <c r="R197" i="2"/>
  <c r="P197" i="2"/>
  <c r="BI180" i="2"/>
  <c r="BH180" i="2"/>
  <c r="BG180" i="2"/>
  <c r="BE180" i="2"/>
  <c r="T180" i="2"/>
  <c r="T179" i="2"/>
  <c r="R180" i="2"/>
  <c r="R179" i="2"/>
  <c r="P180" i="2"/>
  <c r="P179" i="2" s="1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J135" i="2"/>
  <c r="J134" i="2"/>
  <c r="F134" i="2"/>
  <c r="F132" i="2"/>
  <c r="E130" i="2"/>
  <c r="J92" i="2"/>
  <c r="J91" i="2"/>
  <c r="F91" i="2"/>
  <c r="F89" i="2"/>
  <c r="E87" i="2"/>
  <c r="J18" i="2"/>
  <c r="E18" i="2"/>
  <c r="F135" i="2"/>
  <c r="J17" i="2"/>
  <c r="J12" i="2"/>
  <c r="J132" i="2" s="1"/>
  <c r="E7" i="2"/>
  <c r="E128" i="2" s="1"/>
  <c r="L90" i="1"/>
  <c r="AM90" i="1"/>
  <c r="AM89" i="1"/>
  <c r="L89" i="1"/>
  <c r="AM87" i="1"/>
  <c r="L87" i="1"/>
  <c r="L85" i="1"/>
  <c r="L84" i="1"/>
  <c r="J516" i="2"/>
  <c r="J505" i="2"/>
  <c r="J495" i="2"/>
  <c r="BK490" i="2"/>
  <c r="J486" i="2"/>
  <c r="J477" i="2"/>
  <c r="J475" i="2"/>
  <c r="J473" i="2"/>
  <c r="J471" i="2"/>
  <c r="J470" i="2"/>
  <c r="BK448" i="2"/>
  <c r="BK446" i="2"/>
  <c r="BK443" i="2"/>
  <c r="BK434" i="2"/>
  <c r="J432" i="2"/>
  <c r="BK426" i="2"/>
  <c r="BK423" i="2"/>
  <c r="J420" i="2"/>
  <c r="J415" i="2"/>
  <c r="BK397" i="2"/>
  <c r="BK389" i="2"/>
  <c r="J381" i="2"/>
  <c r="J378" i="2"/>
  <c r="J348" i="2"/>
  <c r="J340" i="2"/>
  <c r="BK337" i="2"/>
  <c r="BK330" i="2"/>
  <c r="BK271" i="2"/>
  <c r="BK269" i="2"/>
  <c r="J239" i="2"/>
  <c r="BK236" i="2"/>
  <c r="BK232" i="2"/>
  <c r="BK222" i="2"/>
  <c r="BK218" i="2"/>
  <c r="BK211" i="2"/>
  <c r="J163" i="2"/>
  <c r="J161" i="2"/>
  <c r="J159" i="2"/>
  <c r="J157" i="2"/>
  <c r="AS95" i="1"/>
  <c r="BK532" i="2"/>
  <c r="J532" i="2"/>
  <c r="BK530" i="2"/>
  <c r="J530" i="2"/>
  <c r="BK528" i="2"/>
  <c r="BK526" i="2"/>
  <c r="BK520" i="2"/>
  <c r="BK516" i="2"/>
  <c r="BK488" i="2"/>
  <c r="J485" i="2"/>
  <c r="J479" i="2"/>
  <c r="BK477" i="2"/>
  <c r="BK454" i="2"/>
  <c r="J448" i="2"/>
  <c r="J443" i="2"/>
  <c r="J442" i="2"/>
  <c r="BK432" i="2"/>
  <c r="BK420" i="2"/>
  <c r="J418" i="2"/>
  <c r="BK413" i="2"/>
  <c r="BK411" i="2"/>
  <c r="J408" i="2"/>
  <c r="BK402" i="2"/>
  <c r="BK400" i="2"/>
  <c r="BK378" i="2"/>
  <c r="J373" i="2"/>
  <c r="BK372" i="2"/>
  <c r="BK364" i="2"/>
  <c r="J354" i="2"/>
  <c r="J342" i="2"/>
  <c r="BK340" i="2"/>
  <c r="BK324" i="2"/>
  <c r="BK321" i="2"/>
  <c r="BK314" i="2"/>
  <c r="J275" i="2"/>
  <c r="J269" i="2"/>
  <c r="BK255" i="2"/>
  <c r="J249" i="2"/>
  <c r="J232" i="2"/>
  <c r="J226" i="2"/>
  <c r="BK223" i="2"/>
  <c r="BK219" i="2"/>
  <c r="BK197" i="2"/>
  <c r="J180" i="2"/>
  <c r="BK163" i="2"/>
  <c r="BK159" i="2"/>
  <c r="J152" i="2"/>
  <c r="BK147" i="2"/>
  <c r="BK145" i="2"/>
  <c r="BK142" i="2"/>
  <c r="BK125" i="4"/>
  <c r="BK205" i="3"/>
  <c r="BK202" i="3"/>
  <c r="J195" i="3"/>
  <c r="BK189" i="3"/>
  <c r="J189" i="3"/>
  <c r="BK183" i="3"/>
  <c r="J183" i="3"/>
  <c r="BK181" i="3"/>
  <c r="J181" i="3"/>
  <c r="BK180" i="3"/>
  <c r="J180" i="3"/>
  <c r="BK178" i="3"/>
  <c r="J178" i="3"/>
  <c r="BK176" i="3"/>
  <c r="J176" i="3"/>
  <c r="BK173" i="3"/>
  <c r="J173" i="3"/>
  <c r="BK170" i="3"/>
  <c r="J170" i="3"/>
  <c r="BK167" i="3"/>
  <c r="J167" i="3"/>
  <c r="BK164" i="3"/>
  <c r="J164" i="3"/>
  <c r="BK162" i="3"/>
  <c r="J162" i="3"/>
  <c r="BK159" i="3"/>
  <c r="J159" i="3"/>
  <c r="BK156" i="3"/>
  <c r="J156" i="3"/>
  <c r="BK153" i="3"/>
  <c r="J153" i="3"/>
  <c r="BK150" i="3"/>
  <c r="J150" i="3"/>
  <c r="BK147" i="3"/>
  <c r="J147" i="3"/>
  <c r="BK144" i="3"/>
  <c r="J144" i="3"/>
  <c r="BK142" i="3"/>
  <c r="J142" i="3"/>
  <c r="BK141" i="3"/>
  <c r="J141" i="3"/>
  <c r="BK137" i="3"/>
  <c r="J137" i="3"/>
  <c r="J134" i="3"/>
  <c r="BK132" i="3"/>
  <c r="J132" i="3"/>
  <c r="BK129" i="3"/>
  <c r="J129" i="3"/>
  <c r="J528" i="2"/>
  <c r="J524" i="2"/>
  <c r="J520" i="2"/>
  <c r="BK505" i="2"/>
  <c r="BK495" i="2"/>
  <c r="BK492" i="2"/>
  <c r="J490" i="2"/>
  <c r="J483" i="2"/>
  <c r="BK481" i="2"/>
  <c r="BK475" i="2"/>
  <c r="BK471" i="2"/>
  <c r="BK470" i="2"/>
  <c r="BK462" i="2"/>
  <c r="BK442" i="2"/>
  <c r="J434" i="2"/>
  <c r="BK428" i="2"/>
  <c r="J426" i="2"/>
  <c r="J423" i="2"/>
  <c r="J411" i="2"/>
  <c r="J410" i="2"/>
  <c r="BK408" i="2"/>
  <c r="J402" i="2"/>
  <c r="BK395" i="2"/>
  <c r="BK392" i="2"/>
  <c r="J392" i="2"/>
  <c r="BK390" i="2"/>
  <c r="J389" i="2"/>
  <c r="BK375" i="2"/>
  <c r="BK366" i="2"/>
  <c r="J364" i="2"/>
  <c r="BK354" i="2"/>
  <c r="BK348" i="2"/>
  <c r="BK342" i="2"/>
  <c r="BK339" i="2"/>
  <c r="J337" i="2"/>
  <c r="J324" i="2"/>
  <c r="J321" i="2"/>
  <c r="J317" i="2"/>
  <c r="J314" i="2"/>
  <c r="BK294" i="2"/>
  <c r="J268" i="2"/>
  <c r="J262" i="2"/>
  <c r="BK249" i="2"/>
  <c r="BK242" i="2"/>
  <c r="BK239" i="2"/>
  <c r="J223" i="2"/>
  <c r="J219" i="2"/>
  <c r="J218" i="2"/>
  <c r="BK215" i="2"/>
  <c r="J215" i="2"/>
  <c r="J197" i="2"/>
  <c r="BK180" i="2"/>
  <c r="BK152" i="2"/>
  <c r="J150" i="2"/>
  <c r="J125" i="4"/>
  <c r="J205" i="3"/>
  <c r="J202" i="3"/>
  <c r="BK195" i="3"/>
  <c r="BK134" i="3"/>
  <c r="J526" i="2"/>
  <c r="BK524" i="2"/>
  <c r="J492" i="2"/>
  <c r="J488" i="2"/>
  <c r="BK486" i="2"/>
  <c r="BK485" i="2"/>
  <c r="BK483" i="2"/>
  <c r="J481" i="2"/>
  <c r="BK479" i="2"/>
  <c r="BK473" i="2"/>
  <c r="J462" i="2"/>
  <c r="J454" i="2"/>
  <c r="J446" i="2"/>
  <c r="J428" i="2"/>
  <c r="BK418" i="2"/>
  <c r="BK415" i="2"/>
  <c r="J413" i="2"/>
  <c r="BK410" i="2"/>
  <c r="J400" i="2"/>
  <c r="J397" i="2"/>
  <c r="J395" i="2"/>
  <c r="J390" i="2"/>
  <c r="BK381" i="2"/>
  <c r="J375" i="2"/>
  <c r="BK373" i="2"/>
  <c r="J372" i="2"/>
  <c r="J366" i="2"/>
  <c r="J339" i="2"/>
  <c r="J330" i="2"/>
  <c r="BK317" i="2"/>
  <c r="J294" i="2"/>
  <c r="BK275" i="2"/>
  <c r="J271" i="2"/>
  <c r="BK268" i="2"/>
  <c r="BK262" i="2"/>
  <c r="J255" i="2"/>
  <c r="J242" i="2"/>
  <c r="J236" i="2"/>
  <c r="BK226" i="2"/>
  <c r="J222" i="2"/>
  <c r="J211" i="2"/>
  <c r="BK161" i="2"/>
  <c r="BK157" i="2"/>
  <c r="BK150" i="2"/>
  <c r="J147" i="2"/>
  <c r="J145" i="2"/>
  <c r="J142" i="2"/>
  <c r="F38" i="4"/>
  <c r="BC98" i="1" s="1"/>
  <c r="F39" i="4"/>
  <c r="BD98" i="1"/>
  <c r="F37" i="4"/>
  <c r="BB98" i="1"/>
  <c r="J35" i="4"/>
  <c r="AV98" i="1" s="1"/>
  <c r="P141" i="2" l="1"/>
  <c r="P140" i="2"/>
  <c r="T141" i="2"/>
  <c r="T140" i="2" s="1"/>
  <c r="P156" i="2"/>
  <c r="T156" i="2"/>
  <c r="BK196" i="2"/>
  <c r="J196" i="2"/>
  <c r="J103" i="2" s="1"/>
  <c r="T196" i="2"/>
  <c r="T155" i="2" s="1"/>
  <c r="BK217" i="2"/>
  <c r="J217" i="2"/>
  <c r="J105" i="2"/>
  <c r="R217" i="2"/>
  <c r="T225" i="2"/>
  <c r="P270" i="2"/>
  <c r="BK341" i="2"/>
  <c r="J341" i="2"/>
  <c r="J109" i="2"/>
  <c r="R341" i="2"/>
  <c r="BK374" i="2"/>
  <c r="J374" i="2"/>
  <c r="J110" i="2" s="1"/>
  <c r="P374" i="2"/>
  <c r="T374" i="2"/>
  <c r="P391" i="2"/>
  <c r="T391" i="2"/>
  <c r="P412" i="2"/>
  <c r="T412" i="2"/>
  <c r="P472" i="2"/>
  <c r="T472" i="2"/>
  <c r="P478" i="2"/>
  <c r="T478" i="2"/>
  <c r="BK494" i="2"/>
  <c r="J494" i="2" s="1"/>
  <c r="J116" i="2" s="1"/>
  <c r="BK128" i="3"/>
  <c r="J128" i="3"/>
  <c r="J100" i="3" s="1"/>
  <c r="P128" i="3"/>
  <c r="R128" i="3"/>
  <c r="T128" i="3"/>
  <c r="R143" i="3"/>
  <c r="BK163" i="3"/>
  <c r="J163" i="3" s="1"/>
  <c r="J102" i="3" s="1"/>
  <c r="R163" i="3"/>
  <c r="P182" i="3"/>
  <c r="BK141" i="2"/>
  <c r="J141" i="2"/>
  <c r="J99" i="2" s="1"/>
  <c r="R141" i="2"/>
  <c r="R140" i="2" s="1"/>
  <c r="BK156" i="2"/>
  <c r="J156" i="2"/>
  <c r="J101" i="2"/>
  <c r="R156" i="2"/>
  <c r="P196" i="2"/>
  <c r="P217" i="2"/>
  <c r="T217" i="2"/>
  <c r="P225" i="2"/>
  <c r="R225" i="2"/>
  <c r="R270" i="2"/>
  <c r="P341" i="2"/>
  <c r="T341" i="2"/>
  <c r="R374" i="2"/>
  <c r="BK391" i="2"/>
  <c r="J391" i="2"/>
  <c r="J111" i="2" s="1"/>
  <c r="R391" i="2"/>
  <c r="BK412" i="2"/>
  <c r="J412" i="2"/>
  <c r="J112" i="2"/>
  <c r="R412" i="2"/>
  <c r="BK472" i="2"/>
  <c r="J472" i="2"/>
  <c r="J113" i="2" s="1"/>
  <c r="R472" i="2"/>
  <c r="BK478" i="2"/>
  <c r="J478" i="2"/>
  <c r="J114" i="2" s="1"/>
  <c r="R478" i="2"/>
  <c r="BK487" i="2"/>
  <c r="J487" i="2"/>
  <c r="J115" i="2"/>
  <c r="P487" i="2"/>
  <c r="R487" i="2"/>
  <c r="T487" i="2"/>
  <c r="P494" i="2"/>
  <c r="R494" i="2"/>
  <c r="T494" i="2"/>
  <c r="BK523" i="2"/>
  <c r="J523" i="2" s="1"/>
  <c r="J118" i="2" s="1"/>
  <c r="P523" i="2"/>
  <c r="R523" i="2"/>
  <c r="T523" i="2"/>
  <c r="BK182" i="3"/>
  <c r="J182" i="3" s="1"/>
  <c r="J103" i="3" s="1"/>
  <c r="R196" i="2"/>
  <c r="BK225" i="2"/>
  <c r="J225" i="2"/>
  <c r="J107" i="2"/>
  <c r="BK270" i="2"/>
  <c r="J270" i="2"/>
  <c r="J108" i="2" s="1"/>
  <c r="T270" i="2"/>
  <c r="P143" i="3"/>
  <c r="T143" i="3"/>
  <c r="P163" i="3"/>
  <c r="T163" i="3"/>
  <c r="R182" i="3"/>
  <c r="BK201" i="3"/>
  <c r="J201" i="3"/>
  <c r="J104" i="3"/>
  <c r="P201" i="3"/>
  <c r="R201" i="3"/>
  <c r="BK143" i="3"/>
  <c r="J143" i="3"/>
  <c r="J101" i="3"/>
  <c r="T182" i="3"/>
  <c r="T201" i="3"/>
  <c r="E85" i="2"/>
  <c r="F92" i="2"/>
  <c r="BF142" i="2"/>
  <c r="BF219" i="2"/>
  <c r="BF223" i="2"/>
  <c r="BF239" i="2"/>
  <c r="BF249" i="2"/>
  <c r="BF269" i="2"/>
  <c r="BF317" i="2"/>
  <c r="BF324" i="2"/>
  <c r="BF337" i="2"/>
  <c r="BF364" i="2"/>
  <c r="BF378" i="2"/>
  <c r="BF389" i="2"/>
  <c r="BF395" i="2"/>
  <c r="BF397" i="2"/>
  <c r="BF411" i="2"/>
  <c r="BF415" i="2"/>
  <c r="BF426" i="2"/>
  <c r="BF443" i="2"/>
  <c r="BF448" i="2"/>
  <c r="BF454" i="2"/>
  <c r="BF475" i="2"/>
  <c r="BF479" i="2"/>
  <c r="BF490" i="2"/>
  <c r="BF492" i="2"/>
  <c r="BF516" i="2"/>
  <c r="BF132" i="3"/>
  <c r="BF202" i="3"/>
  <c r="BF125" i="4"/>
  <c r="J89" i="2"/>
  <c r="BF147" i="2"/>
  <c r="BF150" i="2"/>
  <c r="BF180" i="2"/>
  <c r="BF197" i="2"/>
  <c r="BF218" i="2"/>
  <c r="BF222" i="2"/>
  <c r="BF255" i="2"/>
  <c r="BF262" i="2"/>
  <c r="BF275" i="2"/>
  <c r="BF294" i="2"/>
  <c r="BF314" i="2"/>
  <c r="BF321" i="2"/>
  <c r="BF330" i="2"/>
  <c r="BF339" i="2"/>
  <c r="BF340" i="2"/>
  <c r="BF348" i="2"/>
  <c r="BF354" i="2"/>
  <c r="BF381" i="2"/>
  <c r="BF390" i="2"/>
  <c r="BF400" i="2"/>
  <c r="BF402" i="2"/>
  <c r="BF410" i="2"/>
  <c r="BF418" i="2"/>
  <c r="BF420" i="2"/>
  <c r="BF432" i="2"/>
  <c r="BF477" i="2"/>
  <c r="BF481" i="2"/>
  <c r="BF505" i="2"/>
  <c r="BF520" i="2"/>
  <c r="BF524" i="2"/>
  <c r="BK179" i="2"/>
  <c r="J179" i="2"/>
  <c r="J102" i="2"/>
  <c r="BK214" i="2"/>
  <c r="J214" i="2" s="1"/>
  <c r="J104" i="2" s="1"/>
  <c r="BK519" i="2"/>
  <c r="J519" i="2"/>
  <c r="J117" i="2"/>
  <c r="E85" i="3"/>
  <c r="J91" i="3"/>
  <c r="F94" i="3"/>
  <c r="BF129" i="3"/>
  <c r="BF134" i="3"/>
  <c r="BF137" i="3"/>
  <c r="BF141" i="3"/>
  <c r="BF142" i="3"/>
  <c r="BF144" i="3"/>
  <c r="BF147" i="3"/>
  <c r="BF150" i="3"/>
  <c r="BF153" i="3"/>
  <c r="BF156" i="3"/>
  <c r="BF159" i="3"/>
  <c r="BF162" i="3"/>
  <c r="BF164" i="3"/>
  <c r="BF167" i="3"/>
  <c r="BF170" i="3"/>
  <c r="BF173" i="3"/>
  <c r="BF176" i="3"/>
  <c r="BF178" i="3"/>
  <c r="BF180" i="3"/>
  <c r="BF181" i="3"/>
  <c r="BF183" i="3"/>
  <c r="BF189" i="3"/>
  <c r="BF195" i="3"/>
  <c r="BF205" i="3"/>
  <c r="BK124" i="4"/>
  <c r="BK123" i="4"/>
  <c r="J123" i="4"/>
  <c r="J99" i="4"/>
  <c r="BF145" i="2"/>
  <c r="BF152" i="2"/>
  <c r="BF163" i="2"/>
  <c r="BF215" i="2"/>
  <c r="BF226" i="2"/>
  <c r="BF242" i="2"/>
  <c r="BF268" i="2"/>
  <c r="BF271" i="2"/>
  <c r="BF372" i="2"/>
  <c r="BF392" i="2"/>
  <c r="BF423" i="2"/>
  <c r="BF434" i="2"/>
  <c r="BF442" i="2"/>
  <c r="BF446" i="2"/>
  <c r="BF483" i="2"/>
  <c r="BF486" i="2"/>
  <c r="BF526" i="2"/>
  <c r="BF528" i="2"/>
  <c r="BF530" i="2"/>
  <c r="BF532" i="2"/>
  <c r="E85" i="4"/>
  <c r="J91" i="4"/>
  <c r="F94" i="4"/>
  <c r="BF157" i="2"/>
  <c r="BF159" i="2"/>
  <c r="BF161" i="2"/>
  <c r="BF211" i="2"/>
  <c r="BF232" i="2"/>
  <c r="BF236" i="2"/>
  <c r="BF342" i="2"/>
  <c r="BF366" i="2"/>
  <c r="BF373" i="2"/>
  <c r="BF375" i="2"/>
  <c r="BF408" i="2"/>
  <c r="BF413" i="2"/>
  <c r="BF428" i="2"/>
  <c r="BF462" i="2"/>
  <c r="BF470" i="2"/>
  <c r="BF471" i="2"/>
  <c r="BF473" i="2"/>
  <c r="BF485" i="2"/>
  <c r="BF488" i="2"/>
  <c r="BF495" i="2"/>
  <c r="J33" i="2"/>
  <c r="AV96" i="1" s="1"/>
  <c r="F37" i="3"/>
  <c r="BB97" i="1"/>
  <c r="J35" i="3"/>
  <c r="AV97" i="1" s="1"/>
  <c r="F35" i="4"/>
  <c r="AZ98" i="1" s="1"/>
  <c r="F36" i="2"/>
  <c r="BC96" i="1"/>
  <c r="F35" i="3"/>
  <c r="AZ97" i="1" s="1"/>
  <c r="F35" i="2"/>
  <c r="BB96" i="1" s="1"/>
  <c r="J36" i="4"/>
  <c r="AW98" i="1"/>
  <c r="AT98" i="1"/>
  <c r="F37" i="2"/>
  <c r="BD96" i="1"/>
  <c r="F39" i="3"/>
  <c r="BD97" i="1"/>
  <c r="F38" i="3"/>
  <c r="BC97" i="1"/>
  <c r="F33" i="2"/>
  <c r="AZ96" i="1"/>
  <c r="AS94" i="1"/>
  <c r="R155" i="2" l="1"/>
  <c r="R127" i="3"/>
  <c r="R126" i="3"/>
  <c r="P155" i="2"/>
  <c r="P139" i="2" s="1"/>
  <c r="T139" i="2"/>
  <c r="R224" i="2"/>
  <c r="P127" i="3"/>
  <c r="P126" i="3"/>
  <c r="AU97" i="1" s="1"/>
  <c r="P224" i="2"/>
  <c r="R139" i="2"/>
  <c r="R138" i="2" s="1"/>
  <c r="T127" i="3"/>
  <c r="T126" i="3"/>
  <c r="T224" i="2"/>
  <c r="BK140" i="2"/>
  <c r="J140" i="2" s="1"/>
  <c r="J98" i="2" s="1"/>
  <c r="BK155" i="2"/>
  <c r="J155" i="2"/>
  <c r="J100" i="2" s="1"/>
  <c r="BK224" i="2"/>
  <c r="J224" i="2" s="1"/>
  <c r="J106" i="2" s="1"/>
  <c r="BK127" i="3"/>
  <c r="J127" i="3"/>
  <c r="J99" i="3" s="1"/>
  <c r="J124" i="4"/>
  <c r="J100" i="4" s="1"/>
  <c r="BK122" i="4"/>
  <c r="J122" i="4" s="1"/>
  <c r="J98" i="4" s="1"/>
  <c r="F36" i="3"/>
  <c r="BA97" i="1"/>
  <c r="F34" i="2"/>
  <c r="BA96" i="1" s="1"/>
  <c r="F36" i="4"/>
  <c r="BA98" i="1"/>
  <c r="BD95" i="1"/>
  <c r="BD94" i="1"/>
  <c r="W33" i="1"/>
  <c r="AZ95" i="1"/>
  <c r="AV95" i="1" s="1"/>
  <c r="BC95" i="1"/>
  <c r="AY95" i="1"/>
  <c r="J34" i="2"/>
  <c r="AW96" i="1" s="1"/>
  <c r="AT96" i="1" s="1"/>
  <c r="BB95" i="1"/>
  <c r="BB94" i="1"/>
  <c r="W31" i="1"/>
  <c r="J36" i="3"/>
  <c r="AW97" i="1"/>
  <c r="AT97" i="1" s="1"/>
  <c r="P138" i="2" l="1"/>
  <c r="AU96" i="1" s="1"/>
  <c r="AU95" i="1" s="1"/>
  <c r="AU94" i="1" s="1"/>
  <c r="T138" i="2"/>
  <c r="BK126" i="3"/>
  <c r="J126" i="3"/>
  <c r="J98" i="3" s="1"/>
  <c r="BK139" i="2"/>
  <c r="BK138" i="2" s="1"/>
  <c r="J138" i="2" s="1"/>
  <c r="J30" i="2" s="1"/>
  <c r="AG96" i="1" s="1"/>
  <c r="AN96" i="1" s="1"/>
  <c r="BA95" i="1"/>
  <c r="AW95" i="1"/>
  <c r="AT95" i="1" s="1"/>
  <c r="AZ94" i="1"/>
  <c r="W29" i="1" s="1"/>
  <c r="AX94" i="1"/>
  <c r="J32" i="4"/>
  <c r="AG98" i="1"/>
  <c r="AN98" i="1"/>
  <c r="AX95" i="1"/>
  <c r="BC94" i="1"/>
  <c r="AY94" i="1"/>
  <c r="J96" i="2" l="1"/>
  <c r="J139" i="2"/>
  <c r="J97" i="2"/>
  <c r="J41" i="4"/>
  <c r="J39" i="2"/>
  <c r="J32" i="3"/>
  <c r="AG97" i="1"/>
  <c r="AN97" i="1" s="1"/>
  <c r="BA94" i="1"/>
  <c r="W30" i="1"/>
  <c r="W32" i="1"/>
  <c r="AV94" i="1"/>
  <c r="AK29" i="1"/>
  <c r="J41" i="3" l="1"/>
  <c r="AW94" i="1"/>
  <c r="AK30" i="1"/>
  <c r="AG95" i="1"/>
  <c r="AN95" i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<sst xmlns="http://schemas.openxmlformats.org/spreadsheetml/2006/main" count="5402" uniqueCount="768">
  <si>
    <t>Export Komplet</t>
  </si>
  <si>
    <t/>
  </si>
  <si>
    <t>2.0</t>
  </si>
  <si>
    <t>ZAMOK</t>
  </si>
  <si>
    <t>False</t>
  </si>
  <si>
    <t>{85888882-05b9-4442-8bf8-6757d27218c4}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</si>
  <si>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</si>
  <si>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</si>
  <si>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</si>
  <si>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</si>
  <si>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</si>
  <si>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</si>
  <si>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</si>
  <si>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</si>
  <si>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RZP_RAS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</si>
  <si>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</si>
  <si>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</si>
  <si>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podkroví objektu č.p.325</t>
  </si>
  <si>
    <t>KSO:</t>
  </si>
  <si>
    <t>CC-CZ:</t>
  </si>
  <si>
    <t>Místo:</t>
  </si>
  <si>
    <t xml:space="preserve"> </t>
  </si>
  <si>
    <t>Datum:</t>
  </si>
  <si>
    <t>31. 7. 2020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</si>
  <si>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</si>
  <si>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</si>
  <si>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</si>
  <si>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</si>
  <si>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</si>
  <si>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</si>
  <si>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</si>
  <si>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</si>
  <si>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</si>
  <si>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</si>
  <si>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</si>
  <si>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</si>
  <si>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</si>
  <si>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</si>
  <si>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</si>
  <si>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</si>
  <si>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</si>
  <si>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</si>
  <si>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</si>
  <si>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</si>
  <si>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</si>
  <si>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</si>
  <si>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</si>
  <si>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</si>
  <si>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</si>
  <si>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</si>
  <si>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</si>
  <si>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</si>
  <si>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</si>
  <si>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</si>
  <si>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</si>
  <si>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</si>
  <si>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</si>
  <si>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</si>
  <si>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</si>
  <si>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</si>
  <si>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</si>
  <si>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</si>
  <si>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</si>
  <si>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</si>
  <si>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</si>
  <si>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</si>
  <si>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</si>
  <si>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</si>
  <si>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</si>
  <si>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</si>
  <si>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</si>
  <si>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</si>
  <si>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</si>
  <si>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</si>
  <si>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</si>
  <si>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</si>
  <si>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</si>
  <si>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</si>
  <si>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Archiktektonicko stavební řešení</t>
  </si>
  <si>
    <t>STA</t>
  </si>
  <si>
    <t>1</t>
  </si>
  <si>
    <t>{727f8810-1dc7-4b46-bf5e-511c50353f48}</t>
  </si>
  <si>
    <t>/</t>
  </si>
  <si>
    <t>Soupis</t>
  </si>
  <si>
    <t>2</t>
  </si>
  <si>
    <t>###NOINSERT###</t>
  </si>
  <si>
    <t>D.1.1.1</t>
  </si>
  <si>
    <t>Stříška nad vstupem</t>
  </si>
  <si>
    <t>{e911ccdd-312e-4013-9831-ed1a9fbb9b98}</t>
  </si>
  <si>
    <t>VON</t>
  </si>
  <si>
    <t>Vedlejší a ostatní náklady</t>
  </si>
  <si>
    <t>{111ed5d7-f6cd-4085-9052-a9318d75d153}</t>
  </si>
  <si>
    <t>KRYCÍ LIST SOUPISU PRACÍ</t>
  </si>
  <si>
    <t>Objekt:</t>
  </si>
  <si>
    <t>D.1.1 - Archiktektonicko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</si>
  <si>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</si>
  <si>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</si>
  <si>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</si>
  <si>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</si>
  <si>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</si>
  <si>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</si>
  <si>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</si>
  <si>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</si>
  <si>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</si>
  <si>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</si>
  <si>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</si>
  <si>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</si>
  <si>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</si>
  <si>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</si>
  <si>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</si>
  <si>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</si>
  <si>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</si>
  <si>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</si>
  <si>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</si>
  <si>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</si>
  <si>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</si>
  <si>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</si>
  <si>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</si>
  <si>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</si>
  <si>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</si>
  <si>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</si>
  <si>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N00 - Ostatní opravy na objektu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</si>
  <si>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</si>
  <si>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</si>
  <si>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</si>
  <si>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</si>
  <si>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</si>
  <si>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</si>
  <si>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</si>
  <si>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</si>
  <si>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</si>
  <si>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</si>
  <si>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</si>
  <si>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</si>
  <si>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</si>
  <si>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</si>
  <si>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</si>
  <si>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</si>
  <si>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</si>
  <si>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</si>
  <si>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</si>
  <si>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</si>
  <si>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K</t>
  </si>
  <si>
    <t>622211001</t>
  </si>
  <si>
    <t>Montáž kontaktního zateplení vnějších stěn z polystyrénových desek tl do 40 mm</t>
  </si>
  <si>
    <t>m2</t>
  </si>
  <si>
    <t>4</t>
  </si>
  <si>
    <t>3</t>
  </si>
  <si>
    <t>1347571634</t>
  </si>
  <si>
    <t>VV</t>
  </si>
  <si>
    <t>"S5"1,7*2</t>
  </si>
  <si>
    <t>Mezisoučet</t>
  </si>
  <si>
    <t>M</t>
  </si>
  <si>
    <t>ISVPERIM.R</t>
  </si>
  <si>
    <t xml:space="preserve"> EPS PERIMETR 40mm, λD = 0,034 (W·m-1·K-1),1250 x 600 x 40 mm, izolační desky s minimální nasákavostí pro konstrukce v přímém styku s vlhkostí a vysokým zatížením, např. základových desek apod.</t>
  </si>
  <si>
    <t>8</t>
  </si>
  <si>
    <t>-1761801940</t>
  </si>
  <si>
    <t>3,4*1,02 "Přepočtené koeficientem množství</t>
  </si>
  <si>
    <t>622211031</t>
  </si>
  <si>
    <t>Montáž kontaktního zateplení vnějších stěn z polystyrénových desek tl do 160 mm</t>
  </si>
  <si>
    <t>197594341</t>
  </si>
  <si>
    <t>"S4"27</t>
  </si>
  <si>
    <t>28375952</t>
  </si>
  <si>
    <t>deska EPS 70 fasádní λ=0,039 tl 160mm</t>
  </si>
  <si>
    <t>1674400104</t>
  </si>
  <si>
    <t>27*1,02 "Přepočtené koeficientem množství</t>
  </si>
  <si>
    <t>5</t>
  </si>
  <si>
    <t>622321121.R</t>
  </si>
  <si>
    <t>Fasádní omítka vnějších stěn nanášená ručně dle S5</t>
  </si>
  <si>
    <t>805546870</t>
  </si>
  <si>
    <t>"S5"(1,7*2)</t>
  </si>
  <si>
    <t>9</t>
  </si>
  <si>
    <t>Ostatní konstrukce a práce, bourání</t>
  </si>
  <si>
    <t>94</t>
  </si>
  <si>
    <t>Lešení a stavební výtahy</t>
  </si>
  <si>
    <t>946111113</t>
  </si>
  <si>
    <t>Montáž pojízdných věží trubkových/dílcových š do 0,9 m dl do 3,2 m v do 3,5 m</t>
  </si>
  <si>
    <t>kus</t>
  </si>
  <si>
    <t>-837025993</t>
  </si>
  <si>
    <t>7</t>
  </si>
  <si>
    <t>946111213</t>
  </si>
  <si>
    <t>Příplatek k pojízdným věžím š do 0,9 m dl do 3,2 m v do 3,5 m za první a ZKD den použití</t>
  </si>
  <si>
    <t>-719622827</t>
  </si>
  <si>
    <t>30</t>
  </si>
  <si>
    <t>946111813</t>
  </si>
  <si>
    <t>Demontáž pojízdných věží trubkových/dílcových š do 0,9 m dl do 3,2 m v do 3,5 m</t>
  </si>
  <si>
    <t>922617511</t>
  </si>
  <si>
    <t>949101111</t>
  </si>
  <si>
    <t>Lešení pomocné pro objekty pozemních staveb s lešeňovou podlahou v do 1,9 m zatížení do 150 kg/m2</t>
  </si>
  <si>
    <t>-1762613080</t>
  </si>
  <si>
    <t>"1.NP"</t>
  </si>
  <si>
    <t>"12/13"2</t>
  </si>
  <si>
    <t>"2.NP nový stav"</t>
  </si>
  <si>
    <t>"21"18,4</t>
  </si>
  <si>
    <t>"22"17,6</t>
  </si>
  <si>
    <t>"23"13,6</t>
  </si>
  <si>
    <t>"24"23</t>
  </si>
  <si>
    <t>"25"1,56</t>
  </si>
  <si>
    <t>"26"10,5</t>
  </si>
  <si>
    <t>"27"6,9</t>
  </si>
  <si>
    <t>"28"1,7</t>
  </si>
  <si>
    <t>"29"4,1</t>
  </si>
  <si>
    <t>Součet</t>
  </si>
  <si>
    <t>95</t>
  </si>
  <si>
    <t>Různé dokončovací konstrukce a práce pozemních staveb</t>
  </si>
  <si>
    <t>10</t>
  </si>
  <si>
    <t>952901111</t>
  </si>
  <si>
    <t>Vyčištění budov bytové a občanské výstavby při výšce podlaží do 4 m</t>
  </si>
  <si>
    <t>-31940269</t>
  </si>
  <si>
    <t>96</t>
  </si>
  <si>
    <t>Bourání konstrukcí</t>
  </si>
  <si>
    <t>11</t>
  </si>
  <si>
    <t>968062355</t>
  </si>
  <si>
    <t>Vybourání dřevěných rámů oken dvojitých včetně křídel pl do 2 m2</t>
  </si>
  <si>
    <t>-271578042</t>
  </si>
  <si>
    <t>"22"(0,9*1,2)*2</t>
  </si>
  <si>
    <t>"24"(0,9*1,2)*2</t>
  </si>
  <si>
    <t>"26"(0,9*1,2)*1</t>
  </si>
  <si>
    <t>"27"(0,9*1,2)*1</t>
  </si>
  <si>
    <t>"21"(0,9*0,9)*1</t>
  </si>
  <si>
    <t>"12"(0,9*0,9)*1</t>
  </si>
  <si>
    <t>12</t>
  </si>
  <si>
    <t>968062455</t>
  </si>
  <si>
    <t>Vybourání dřevěných dveřních zárubní pl do 2 m2</t>
  </si>
  <si>
    <t>-2006282276</t>
  </si>
  <si>
    <t>"12/13"(0,8*2,6)</t>
  </si>
  <si>
    <t>97</t>
  </si>
  <si>
    <t>Prorážení otvorů a ostatní bourací práce</t>
  </si>
  <si>
    <t>13</t>
  </si>
  <si>
    <t>978059541</t>
  </si>
  <si>
    <t>Odsekání a odebrání obkladů stěn z vnitřních obkládaček plochy přes 1 m2</t>
  </si>
  <si>
    <t>-356496809</t>
  </si>
  <si>
    <t>997</t>
  </si>
  <si>
    <t>Přesun sutě</t>
  </si>
  <si>
    <t>14</t>
  </si>
  <si>
    <t>997006512</t>
  </si>
  <si>
    <t>Vodorovné doprava suti s naložením a složením na skládku do 1 km</t>
  </si>
  <si>
    <t>t</t>
  </si>
  <si>
    <t>384748802</t>
  </si>
  <si>
    <t>997006519</t>
  </si>
  <si>
    <t>Příplatek k vodorovnému přemístění suti na skládku ZKD 1 km přes 1 km</t>
  </si>
  <si>
    <t>936677508</t>
  </si>
  <si>
    <t>10,982*30</t>
  </si>
  <si>
    <t>16</t>
  </si>
  <si>
    <t>997013212</t>
  </si>
  <si>
    <t>Vnitrostaveništní doprava suti a vybouraných hmot pro budovy v do 9 m ručně</t>
  </si>
  <si>
    <t>-862074652</t>
  </si>
  <si>
    <t>17</t>
  </si>
  <si>
    <t>997013631</t>
  </si>
  <si>
    <t>Poplatek za uložení na skládce (skládkovné) stavebního odpadu směsného kód odpadu 17 09 04</t>
  </si>
  <si>
    <t>1176734211</t>
  </si>
  <si>
    <t>PSV</t>
  </si>
  <si>
    <t>Práce a dodávky PSV</t>
  </si>
  <si>
    <t>713</t>
  </si>
  <si>
    <t>Izolace tepelné</t>
  </si>
  <si>
    <t>18</t>
  </si>
  <si>
    <t>713131121</t>
  </si>
  <si>
    <t>Montáž izolace tepelné stěn přichycením dráty rohoží, pásů, dílců, desek</t>
  </si>
  <si>
    <t>563578548</t>
  </si>
  <si>
    <t>"S3"6</t>
  </si>
  <si>
    <t>19</t>
  </si>
  <si>
    <t>63150849</t>
  </si>
  <si>
    <t>pás tepelně izolační pro všechny druhy nezatížených izolací  λ=0,038-0,039 tl 100mm</t>
  </si>
  <si>
    <t>32</t>
  </si>
  <si>
    <t>-1392851906</t>
  </si>
  <si>
    <t>6*1,05 "Přepočtené koeficientem množství</t>
  </si>
  <si>
    <t>20</t>
  </si>
  <si>
    <t>63150851</t>
  </si>
  <si>
    <t>pás tepelně izolační pro všechny druhy nezatížených izolací λ=0,038-0,039 tl 140mm</t>
  </si>
  <si>
    <t>-1188076147</t>
  </si>
  <si>
    <t>713151111</t>
  </si>
  <si>
    <t>Montáž izolace tepelné střech šikmých kladené volně mezi krokve rohoží, pásů, desek</t>
  </si>
  <si>
    <t>1878249747</t>
  </si>
  <si>
    <t>"dle skladby S1-1.vrstva"105</t>
  </si>
  <si>
    <t>22</t>
  </si>
  <si>
    <t>63141188</t>
  </si>
  <si>
    <t>deska tepelně izolační minerální do šikmých střech a stěn  λ=0,036-0,037 tl 100mm</t>
  </si>
  <si>
    <t>1232897937</t>
  </si>
  <si>
    <t>105</t>
  </si>
  <si>
    <t>75</t>
  </si>
  <si>
    <t>180*1,02 "Přepočtené koeficientem množství</t>
  </si>
  <si>
    <t>23</t>
  </si>
  <si>
    <t>713151121</t>
  </si>
  <si>
    <t>Montáž izolace tepelné střech šikmých kladené volně pod krokve rohoží, pásů, desek</t>
  </si>
  <si>
    <t>-1188753370</t>
  </si>
  <si>
    <t>"dle skladby S1-2.vrstva"105</t>
  </si>
  <si>
    <t>"S2"75*2</t>
  </si>
  <si>
    <t>24</t>
  </si>
  <si>
    <t>63141192</t>
  </si>
  <si>
    <t>deska tepelně izolační minerální do šikmých střech a stěn  λ=0,036-0,037 tl 140mm</t>
  </si>
  <si>
    <t>1161859978</t>
  </si>
  <si>
    <t>25</t>
  </si>
  <si>
    <t>713151813</t>
  </si>
  <si>
    <t>Odstranění tepelné izolace střech šikmých volně kladené mezi krokve vláknité tl přes 100 mm</t>
  </si>
  <si>
    <t>851444578</t>
  </si>
  <si>
    <t>"S1"105</t>
  </si>
  <si>
    <t>"S2"75</t>
  </si>
  <si>
    <t>26</t>
  </si>
  <si>
    <t>998713102</t>
  </si>
  <si>
    <t>Přesun hmot tonážní pro izolace tepelné v objektech v do 12 m</t>
  </si>
  <si>
    <t>-641333178</t>
  </si>
  <si>
    <t>27</t>
  </si>
  <si>
    <t>998713181</t>
  </si>
  <si>
    <t>Příplatek k přesunu hmot tonážní 713 prováděný bez použití mechanizace</t>
  </si>
  <si>
    <t>993491172</t>
  </si>
  <si>
    <t>762</t>
  </si>
  <si>
    <t>Konstrukce tesařské</t>
  </si>
  <si>
    <t>28</t>
  </si>
  <si>
    <t>762331812</t>
  </si>
  <si>
    <t>Demontáž vázaných kcí krovů z hranolů průřezové plochy do 224 cm2</t>
  </si>
  <si>
    <t>m</t>
  </si>
  <si>
    <t>220381420</t>
  </si>
  <si>
    <t>"stávající krokve dle axonometrie"</t>
  </si>
  <si>
    <t>"1"(5*2)*2</t>
  </si>
  <si>
    <t>29</t>
  </si>
  <si>
    <t>762332132</t>
  </si>
  <si>
    <t>Montáž vázaných kcí krovů pravidelných z hraněného řeziva průřezové plochy do 224 cm2</t>
  </si>
  <si>
    <t>1789502518</t>
  </si>
  <si>
    <t>"dle axonometrie"</t>
  </si>
  <si>
    <t>"3 nová výměna mezi krokvemi 140x140 mm"(2,6*2)*2</t>
  </si>
  <si>
    <t>"4 nové krokve 140x100 mm"(2,7*2)*2</t>
  </si>
  <si>
    <t>"5 nové sloupky 100x100 mm"(0,7*2)*2</t>
  </si>
  <si>
    <t>"6 nové vazničky 100x100 mm"(1,2+2,6+1,2)*2</t>
  </si>
  <si>
    <t>"7 nové krokve vikýře 100x60 mm (3+3 ks)"(1,5*6)*2</t>
  </si>
  <si>
    <t>"8 nová čelní kleština 100x60 mm "(1,6*2)</t>
  </si>
  <si>
    <t>"9 nové úžlabní vazničky 100x100 mm "(2,3*2)*2</t>
  </si>
  <si>
    <t>"hranol lemování okna"(4*2)+(4,8*2)</t>
  </si>
  <si>
    <t>60512130-RIM</t>
  </si>
  <si>
    <t>hranol stavební řezivo průřezu do 224cm2 do dl 6m impregnované</t>
  </si>
  <si>
    <t>m3</t>
  </si>
  <si>
    <t>2088211049</t>
  </si>
  <si>
    <t>"3 nová výměna mezi krokvemi 140x140 mm"(2,6*2)*2*0,14*0,14</t>
  </si>
  <si>
    <t>"4 nové krokve 140x100 mm"(2,7*2)*2*0,14*0,1</t>
  </si>
  <si>
    <t>"5 nové sloupky 100x100 mm"(0,7*2)*2*0,1*0,1</t>
  </si>
  <si>
    <t>"6 nové vazničky 100x100 mm"(1,2+2,6+1,2)*2*0,1*0,1</t>
  </si>
  <si>
    <t>"7 nové krokve vikýře 100x60 mm (3+3 ks)"(1,5*6)*2*0,1*0,06</t>
  </si>
  <si>
    <t>"8 nová čelní kleština 100x60 mm "(1,6*2)*0,1*0,06</t>
  </si>
  <si>
    <t>"9 nové úžlabní vazničky 100x100 mm "(2,3*2)*2*0,1*0,1</t>
  </si>
  <si>
    <t>"hranol lemování okna"((4*2)+(4,8*2))*0,1*0,1</t>
  </si>
  <si>
    <t>0,878*1,1 "Přepočtené koeficientem množství</t>
  </si>
  <si>
    <t>31</t>
  </si>
  <si>
    <t>762342216</t>
  </si>
  <si>
    <t>Montáž laťování na střechách jednoduchých sklonu do 60° osové vzdálenosti do 600 mm</t>
  </si>
  <si>
    <t>-588720574</t>
  </si>
  <si>
    <t>"S1+S2"250</t>
  </si>
  <si>
    <t>60514114</t>
  </si>
  <si>
    <t>řezivo jehličnaté lať impregnovaná dl 4 m</t>
  </si>
  <si>
    <t>-1155484122</t>
  </si>
  <si>
    <t>"S1+S2"(250*2)*0,03*0,05</t>
  </si>
  <si>
    <t>0,75*1,1 "Přepočtené koeficientem množství</t>
  </si>
  <si>
    <t>33</t>
  </si>
  <si>
    <t>762395000</t>
  </si>
  <si>
    <t>Spojovací prostředky krovů, bednění, laťování, nadstřešních konstrukcí</t>
  </si>
  <si>
    <t>1598904774</t>
  </si>
  <si>
    <t>0,966+0,825</t>
  </si>
  <si>
    <t>34</t>
  </si>
  <si>
    <t>762811410</t>
  </si>
  <si>
    <t>Montáž zapuštěného záklopu z hrubých prken na sraz</t>
  </si>
  <si>
    <t>-928443795</t>
  </si>
  <si>
    <t>35</t>
  </si>
  <si>
    <t>60515111</t>
  </si>
  <si>
    <t>řezivo jehličnaté boční prkno 20-30mm</t>
  </si>
  <si>
    <t>2101279623</t>
  </si>
  <si>
    <t>6*0,02</t>
  </si>
  <si>
    <t>1,7*2*0,02</t>
  </si>
  <si>
    <t>0,188*1,1 "Přepočtené koeficientem množství</t>
  </si>
  <si>
    <t>36</t>
  </si>
  <si>
    <t>762895000</t>
  </si>
  <si>
    <t>Spojovací prostředky pro montáž záklopu, stropnice a podbíjení</t>
  </si>
  <si>
    <t>1422069289</t>
  </si>
  <si>
    <t>0,207</t>
  </si>
  <si>
    <t>37</t>
  </si>
  <si>
    <t>998762102</t>
  </si>
  <si>
    <t>Přesun hmot tonážní pro kce tesařské v objektech v do 12 m</t>
  </si>
  <si>
    <t>-1279847560</t>
  </si>
  <si>
    <t>38</t>
  </si>
  <si>
    <t>998762181</t>
  </si>
  <si>
    <t>Příplatek k přesunu hmot tonážní 762 prováděný bez použití mechanizace</t>
  </si>
  <si>
    <t>1386038595</t>
  </si>
  <si>
    <t>763</t>
  </si>
  <si>
    <t>Konstrukce suché výstavby</t>
  </si>
  <si>
    <t>39</t>
  </si>
  <si>
    <t>763121427</t>
  </si>
  <si>
    <t>SDK stěna předsazená tl 62,5 mm profil CW+UW 50 deska 1xH2 12,5 TI 40 mm EI 30</t>
  </si>
  <si>
    <t>699225555</t>
  </si>
  <si>
    <t>"S3"3*2</t>
  </si>
  <si>
    <t>40</t>
  </si>
  <si>
    <t>763131551</t>
  </si>
  <si>
    <t>SDK podhled deska 1xH2 12,5 bez TI jednovrstvá spodní kce profil CD+UD</t>
  </si>
  <si>
    <t>1400125433</t>
  </si>
  <si>
    <t>"dle skladby S1"105</t>
  </si>
  <si>
    <t>"dle skladby S2"75</t>
  </si>
  <si>
    <t>41</t>
  </si>
  <si>
    <t>763131751</t>
  </si>
  <si>
    <t>Montáž parotěsné zábrany do SDK podhledu</t>
  </si>
  <si>
    <t>146592328</t>
  </si>
  <si>
    <t>"dle skladby S3"6</t>
  </si>
  <si>
    <t>"dle skladby S5"1,7*2</t>
  </si>
  <si>
    <t>42</t>
  </si>
  <si>
    <t>28329276</t>
  </si>
  <si>
    <t>fólie PE vyztužená pro parotěsnou vrstvu (reakce na oheň - třída E) 140g/m2</t>
  </si>
  <si>
    <t>1387643612</t>
  </si>
  <si>
    <t>189,4*1,1 "Přepočtené koeficientem množství</t>
  </si>
  <si>
    <t>43</t>
  </si>
  <si>
    <t>763161822</t>
  </si>
  <si>
    <t>Demontáž SDK podkroví s dvouvrstvou nosnou kcí z ocelových profilů opláštění dvojité</t>
  </si>
  <si>
    <t>1854703311</t>
  </si>
  <si>
    <t>44</t>
  </si>
  <si>
    <t>998763302</t>
  </si>
  <si>
    <t>Přesun hmot tonážní pro sádrokartonové konstrukce v objektech v do 12 m</t>
  </si>
  <si>
    <t>-1981487681</t>
  </si>
  <si>
    <t>45</t>
  </si>
  <si>
    <t>998763381</t>
  </si>
  <si>
    <t>Příplatek k přesunu hmot tonážní 763 SDK prováděný bez použití mechanizace</t>
  </si>
  <si>
    <t>-1666024453</t>
  </si>
  <si>
    <t>764</t>
  </si>
  <si>
    <t>Konstrukce klempířské</t>
  </si>
  <si>
    <t>46</t>
  </si>
  <si>
    <t>764002851</t>
  </si>
  <si>
    <t>Demontáž oplechování parapetů do suti</t>
  </si>
  <si>
    <t>-615576971</t>
  </si>
  <si>
    <t>(0,9*10)</t>
  </si>
  <si>
    <t>47</t>
  </si>
  <si>
    <t>764111405</t>
  </si>
  <si>
    <t>Krytina střechy rovné drážkováním ze svitků z Pz plechu rš 500 mm sklonu přes 60°</t>
  </si>
  <si>
    <t>2038561710</t>
  </si>
  <si>
    <t>48</t>
  </si>
  <si>
    <t>764216603</t>
  </si>
  <si>
    <t>Oplechování rovných parapetů mechanicky kotvené z Pz s povrchovou úpravou rš 250 mm</t>
  </si>
  <si>
    <t>-1572130246</t>
  </si>
  <si>
    <t>"F/01"0,9*6</t>
  </si>
  <si>
    <t>"F/02"0,9*2</t>
  </si>
  <si>
    <t>"F/03"1*2</t>
  </si>
  <si>
    <t>49</t>
  </si>
  <si>
    <t>998764102</t>
  </si>
  <si>
    <t>Přesun hmot tonážní pro konstrukce klempířské v objektech v do 12 m</t>
  </si>
  <si>
    <t>-1444147584</t>
  </si>
  <si>
    <t>50</t>
  </si>
  <si>
    <t>998764181</t>
  </si>
  <si>
    <t>Příplatek k přesunu hmot tonážní 764 prováděný bez použití mechanizace</t>
  </si>
  <si>
    <t>-1753096256</t>
  </si>
  <si>
    <t>765</t>
  </si>
  <si>
    <t>Krytina skládaná</t>
  </si>
  <si>
    <t>51</t>
  </si>
  <si>
    <t>765121801</t>
  </si>
  <si>
    <t>Demontáž krytiny betonové sklonu do 30° na sucho do suti</t>
  </si>
  <si>
    <t>-1417152980</t>
  </si>
  <si>
    <t>"výměna cca 20% plochy"50</t>
  </si>
  <si>
    <t>52</t>
  </si>
  <si>
    <t>765121821</t>
  </si>
  <si>
    <t>Příplatek k demontáži krytiny betonové do suti za sklon přes 30°</t>
  </si>
  <si>
    <t>1228450085</t>
  </si>
  <si>
    <t>53</t>
  </si>
  <si>
    <t>765123013</t>
  </si>
  <si>
    <t>Krytina betonová drážková s povrchem se zvýšenou ochranou skládaná na sucho sklonu do 30°- dle stávajících</t>
  </si>
  <si>
    <t>-1320634256</t>
  </si>
  <si>
    <t>"demontována+nová u vikýřů vč.všch potřebných spec.tašek ( půlená, levá, pravá,hřeben atd.)"50</t>
  </si>
  <si>
    <t>54</t>
  </si>
  <si>
    <t>765123912</t>
  </si>
  <si>
    <t>Příplatek ke krytině betonové za sklon přes 40° do 50°</t>
  </si>
  <si>
    <t>-1894567069</t>
  </si>
  <si>
    <t>55</t>
  </si>
  <si>
    <t>765191013</t>
  </si>
  <si>
    <t>Montáž pojistné hydroizolační fólie kladené přes 20° volně na bednění nebo tepelnou izolaci</t>
  </si>
  <si>
    <t>-1308120837</t>
  </si>
  <si>
    <t>56</t>
  </si>
  <si>
    <t>ISVFOLIE.R</t>
  </si>
  <si>
    <t xml:space="preserve"> kontaktní pojistná hydroizolace určená pro šikmé střechy a aplikaci na bednění.</t>
  </si>
  <si>
    <t>1838792421</t>
  </si>
  <si>
    <t>256*1,1 "Přepočtené koeficientem množství</t>
  </si>
  <si>
    <t>57</t>
  </si>
  <si>
    <t>998765102</t>
  </si>
  <si>
    <t>Přesun hmot tonážní pro krytiny skládané v objektech v do 12 m</t>
  </si>
  <si>
    <t>-1848800375</t>
  </si>
  <si>
    <t>58</t>
  </si>
  <si>
    <t>998765181</t>
  </si>
  <si>
    <t>Příplatek k přesunu hmot tonážní 765 prováděný bez použití mechanizace</t>
  </si>
  <si>
    <t>556615292</t>
  </si>
  <si>
    <t>766</t>
  </si>
  <si>
    <t>Konstrukce truhlářské</t>
  </si>
  <si>
    <t>59</t>
  </si>
  <si>
    <t>766000000.RF04</t>
  </si>
  <si>
    <t>Půdní výlez  vč.stahovacího schodiště - kompletní dodávka+montáž dle specifikace položky F/04</t>
  </si>
  <si>
    <t>kpl</t>
  </si>
  <si>
    <t>-1618142417</t>
  </si>
  <si>
    <t>60</t>
  </si>
  <si>
    <t>766421213</t>
  </si>
  <si>
    <t>Montáž obložení podhledů jednoduchých palubkami z měkkého dřeva š do 100 mm</t>
  </si>
  <si>
    <t>-2141625488</t>
  </si>
  <si>
    <t>61</t>
  </si>
  <si>
    <t>61191120</t>
  </si>
  <si>
    <t>palubky obkladové smrk profil klasický 12,5x96mm jakost A/B</t>
  </si>
  <si>
    <t>1708778754</t>
  </si>
  <si>
    <t>27*1,1 "Přepočtené koeficientem množství</t>
  </si>
  <si>
    <t>766421821</t>
  </si>
  <si>
    <t>Demontáž truhlářského obložení podhledů z palubek</t>
  </si>
  <si>
    <t>1053137409</t>
  </si>
  <si>
    <t>63</t>
  </si>
  <si>
    <t>766421822</t>
  </si>
  <si>
    <t>Demontáž truhlářského obložení podhledů podkladových roštů</t>
  </si>
  <si>
    <t>-2114367848</t>
  </si>
  <si>
    <t>64</t>
  </si>
  <si>
    <t>766427112</t>
  </si>
  <si>
    <t>Montáž obložení podhledů podkladového roštu</t>
  </si>
  <si>
    <t>434879915</t>
  </si>
  <si>
    <t>65</t>
  </si>
  <si>
    <t>1999928168</t>
  </si>
  <si>
    <t>45*0,03*0,05</t>
  </si>
  <si>
    <t>0,068*1,1 "Přepočtené koeficientem množství</t>
  </si>
  <si>
    <t>66</t>
  </si>
  <si>
    <t>766441811</t>
  </si>
  <si>
    <t>Demontáž parapetních desek dřevěných nebo plastových šířky do 30 cm délky do 1,0 m</t>
  </si>
  <si>
    <t>-681282243</t>
  </si>
  <si>
    <t>67</t>
  </si>
  <si>
    <t>766622131</t>
  </si>
  <si>
    <t>Montáž plastových oken plochy přes 1 m2 otevíravých výšky do 1,5 m s rámem do zdiva</t>
  </si>
  <si>
    <t>812849924</t>
  </si>
  <si>
    <t>"F/01"(0,9*1,2)*6</t>
  </si>
  <si>
    <t>"F/02"(0,9*0,9)*2</t>
  </si>
  <si>
    <t>"F/03"(0,95*1,05)*2</t>
  </si>
  <si>
    <t>68</t>
  </si>
  <si>
    <t>61140052</t>
  </si>
  <si>
    <t>okno plastové otevíravé/sklopné trojsklo přes plochu 1m2 do v1,5m</t>
  </si>
  <si>
    <t>15203</t>
  </si>
  <si>
    <t>69</t>
  </si>
  <si>
    <t>766660421</t>
  </si>
  <si>
    <t>Montáž vchodových dveří jednokřídlových s nadsvětlíkem do zdiva</t>
  </si>
  <si>
    <t>-866395342</t>
  </si>
  <si>
    <t>"F/05"1</t>
  </si>
  <si>
    <t>70</t>
  </si>
  <si>
    <t>61110019.rF05</t>
  </si>
  <si>
    <t>dveře vchodové plastové  jednokřídlové s nadsvětlíkem dle  F/05</t>
  </si>
  <si>
    <t>-2046547408</t>
  </si>
  <si>
    <t>71</t>
  </si>
  <si>
    <t>766674812</t>
  </si>
  <si>
    <t>Demontáž střešního okna hladká krytina přes 45°</t>
  </si>
  <si>
    <t>-2004462037</t>
  </si>
  <si>
    <t>"22"1</t>
  </si>
  <si>
    <t>"23"1</t>
  </si>
  <si>
    <t>72</t>
  </si>
  <si>
    <t>766694111</t>
  </si>
  <si>
    <t>Montáž parapetních desek dřevěných nebo plastových šířky do 30 cm délky do 1,0 m</t>
  </si>
  <si>
    <t>116459276</t>
  </si>
  <si>
    <t>"F/01"6</t>
  </si>
  <si>
    <t>"F/02"2</t>
  </si>
  <si>
    <t>"F/03"2</t>
  </si>
  <si>
    <t>73</t>
  </si>
  <si>
    <t>60794103</t>
  </si>
  <si>
    <t>deska parapetní dřevotřísková vnitřní 300x1000mm</t>
  </si>
  <si>
    <t>1507184488</t>
  </si>
  <si>
    <t>74</t>
  </si>
  <si>
    <t>998766101</t>
  </si>
  <si>
    <t>Přesun hmot tonážní pro konstrukce truhlářské v objektech v do 6 m</t>
  </si>
  <si>
    <t>488691543</t>
  </si>
  <si>
    <t>998766181</t>
  </si>
  <si>
    <t>Příplatek k přesunu hmot tonážní 766 prováděný bez použití mechanizace</t>
  </si>
  <si>
    <t>1150702696</t>
  </si>
  <si>
    <t>767</t>
  </si>
  <si>
    <t>Konstrukce zámečnické</t>
  </si>
  <si>
    <t>76</t>
  </si>
  <si>
    <t>767000000.RZ01</t>
  </si>
  <si>
    <t>Úprava stávajícího kotevního prvku rohového dřev.sloupku-kompletní dodávka+montáž dle specifikace položky Z/01</t>
  </si>
  <si>
    <t>1908621375</t>
  </si>
  <si>
    <t>77</t>
  </si>
  <si>
    <t>767000000.RZ02</t>
  </si>
  <si>
    <t>Komínek odvětrání kanalizace+montáž dle specifikace položky Z/02</t>
  </si>
  <si>
    <t>668287432</t>
  </si>
  <si>
    <t>1+1</t>
  </si>
  <si>
    <t>78</t>
  </si>
  <si>
    <t>998767201</t>
  </si>
  <si>
    <t>Přesun hmot procentní pro zámečnické konstrukce v objektech v do 6 m</t>
  </si>
  <si>
    <t>%</t>
  </si>
  <si>
    <t>1326100054</t>
  </si>
  <si>
    <t>781</t>
  </si>
  <si>
    <t>Dokončovací práce - obklady</t>
  </si>
  <si>
    <t>79</t>
  </si>
  <si>
    <t>781121011</t>
  </si>
  <si>
    <t>Nátěr penetrační na stěnu</t>
  </si>
  <si>
    <t>-1642743603</t>
  </si>
  <si>
    <t>5,5+3,5</t>
  </si>
  <si>
    <t>80</t>
  </si>
  <si>
    <t>781474113</t>
  </si>
  <si>
    <t>Montáž obkladů vnitřních keramických hladkých do 19 ks/m2 lepených flexibilním lepidlem</t>
  </si>
  <si>
    <t>-1350670429</t>
  </si>
  <si>
    <t>81</t>
  </si>
  <si>
    <t>59761071</t>
  </si>
  <si>
    <t>obklad keramický hladký přes 12 do 19ks/m2</t>
  </si>
  <si>
    <t>-485931727</t>
  </si>
  <si>
    <t>9*1,1 "Přepočtené koeficientem množství</t>
  </si>
  <si>
    <t>82</t>
  </si>
  <si>
    <t>998781101</t>
  </si>
  <si>
    <t>Přesun hmot tonážní pro obklady keramické v objektech v do 6 m</t>
  </si>
  <si>
    <t>-1851609245</t>
  </si>
  <si>
    <t>83</t>
  </si>
  <si>
    <t>998781181</t>
  </si>
  <si>
    <t>Příplatek k přesunu hmot tonážní 781 prováděný bez použití mechanizace</t>
  </si>
  <si>
    <t>1397071762</t>
  </si>
  <si>
    <t>783</t>
  </si>
  <si>
    <t>Dokončovací práce - nátěry</t>
  </si>
  <si>
    <t>84</t>
  </si>
  <si>
    <t>783113121</t>
  </si>
  <si>
    <t>Dvojnásobný napouštěcí syntetický nátěr s biocidní přísadou truhlářských konstrukcí</t>
  </si>
  <si>
    <t>705031119</t>
  </si>
  <si>
    <t>85</t>
  </si>
  <si>
    <t>783114101</t>
  </si>
  <si>
    <t>Základní jednonásobný syntetický nátěr truhlářských konstrukcí</t>
  </si>
  <si>
    <t>1626635039</t>
  </si>
  <si>
    <t>86</t>
  </si>
  <si>
    <t>783118211</t>
  </si>
  <si>
    <t>Lakovací dvojnásobný syntetický nátěr truhlářských konstrukcí s mezibroušením</t>
  </si>
  <si>
    <t>1020647718</t>
  </si>
  <si>
    <t>784</t>
  </si>
  <si>
    <t>Dokončovací práce - malby a tapety</t>
  </si>
  <si>
    <t>87</t>
  </si>
  <si>
    <t>784181121</t>
  </si>
  <si>
    <t>Hloubková jednonásobná penetrace podkladu v místnostech výšky do 3,80 m</t>
  </si>
  <si>
    <t>-463997829</t>
  </si>
  <si>
    <t>"dle skladby S3"3*2</t>
  </si>
  <si>
    <t>"dle skladby S2"1,7*2</t>
  </si>
  <si>
    <t>88</t>
  </si>
  <si>
    <t>784211111</t>
  </si>
  <si>
    <t>Dvojnásobné bílé malby ze směsí za mokra velmi dobře otěruvzdorných v místnostech výšky do 3,80 m</t>
  </si>
  <si>
    <t>-1765519700</t>
  </si>
  <si>
    <t>89</t>
  </si>
  <si>
    <t>784211163</t>
  </si>
  <si>
    <t>Příplatek k cenám 2x maleb ze směsí za mokra otěruvzdorných za barevnou malbu středně sytého odstínu</t>
  </si>
  <si>
    <t>-1438917178</t>
  </si>
  <si>
    <t>"dle požadavku investora"100</t>
  </si>
  <si>
    <t>HZS</t>
  </si>
  <si>
    <t>Hodinové zúčtovací sazby</t>
  </si>
  <si>
    <t>90</t>
  </si>
  <si>
    <t>HZS2492</t>
  </si>
  <si>
    <t>Hodinová zúčtovací sazba pomocný dělník PSV</t>
  </si>
  <si>
    <t>hod</t>
  </si>
  <si>
    <t>512</t>
  </si>
  <si>
    <t>-460087126</t>
  </si>
  <si>
    <t>"práce neobsažené v položkách - dmtž parotěsné fólie, vystěhování prostor atd."(7,5*2)*2</t>
  </si>
  <si>
    <t>N00</t>
  </si>
  <si>
    <t>Ostatní opravy na objektu</t>
  </si>
  <si>
    <t>91</t>
  </si>
  <si>
    <t>DLAZBA.R</t>
  </si>
  <si>
    <t xml:space="preserve">Oprava odlepené dlažby ve 2.NP  - kompletní dodávka+montáž dle popisu v TZ </t>
  </si>
  <si>
    <t>262144</t>
  </si>
  <si>
    <t>-1274485302</t>
  </si>
  <si>
    <t>92</t>
  </si>
  <si>
    <t>OPRAVA.R</t>
  </si>
  <si>
    <t>Oprava (defektního provedení paty rohového dřevěného sloupu v exteriéru  - kompletní dodávka+montáž dle popisu v TZ ( mimo dodávky+montáže pro prvek Z/1)</t>
  </si>
  <si>
    <t>1141753716</t>
  </si>
  <si>
    <t>93</t>
  </si>
  <si>
    <t>ROZVODPLYN.R</t>
  </si>
  <si>
    <t>Výměna poškozeného potrubí vnitřního rozvodu plynu - kompletní dodávka+montáž dle popisu v TZ</t>
  </si>
  <si>
    <t>1445809381</t>
  </si>
  <si>
    <t>SANACE.R</t>
  </si>
  <si>
    <t>Sanace zvlhlého zdiva v technické místnosti v 1.NP - kompletní dodávka+montáž dle popisu v TZ</t>
  </si>
  <si>
    <t>314265554</t>
  </si>
  <si>
    <t>ZATEKANI.R</t>
  </si>
  <si>
    <t>Oprava zatékání do stropní konstrukce mezi 1.NP a 2.NP - kompletní dodávka+montáž dle popisu v TZ</t>
  </si>
  <si>
    <t>366313281</t>
  </si>
  <si>
    <t>Soupis:</t>
  </si>
  <si>
    <t>D.1.1.1 - Stříška nad vstupem</t>
  </si>
  <si>
    <t xml:space="preserve">    712 - Povlakové krytiny</t>
  </si>
  <si>
    <t>OST - Ostatní</t>
  </si>
  <si>
    <t>712</t>
  </si>
  <si>
    <t>Povlakové krytiny</t>
  </si>
  <si>
    <t>712331111</t>
  </si>
  <si>
    <t>Provedení povlakové krytiny střech do 10° podkladní vrstvy pásy na sucho samolepící</t>
  </si>
  <si>
    <t>199713576</t>
  </si>
  <si>
    <t>"první vrstva"2</t>
  </si>
  <si>
    <t>62866281</t>
  </si>
  <si>
    <t>pás asfaltový samolepicí modifikovaný SBS tl 3,0mm s vložkou ze skleněné tkaniny se spalitelnou fólií nebo jemnozrnným minerálním posypem nebo textilií na horním povrchu</t>
  </si>
  <si>
    <t>321549705</t>
  </si>
  <si>
    <t>2*1,1655 'Přepočtené koeficientem množství</t>
  </si>
  <si>
    <t>712341559</t>
  </si>
  <si>
    <t>Provedení povlakové krytiny střech do 10° pásy NAIP přitavením v plné ploše</t>
  </si>
  <si>
    <t>819071797</t>
  </si>
  <si>
    <t>"druhá vrstva"2</t>
  </si>
  <si>
    <t>62855008</t>
  </si>
  <si>
    <t>pás asfaltový natavitelný modifikovaný SBS tl 5,2mm s vložkou z polyesterové rohože a hrubozrnným břidličným posypem na horním povrchu</t>
  </si>
  <si>
    <t>405706503</t>
  </si>
  <si>
    <t>998712101</t>
  </si>
  <si>
    <t>Přesun hmot tonážní tonážní pro krytiny povlakové v objektech v do 6 m</t>
  </si>
  <si>
    <t>-733012208</t>
  </si>
  <si>
    <t>998712181</t>
  </si>
  <si>
    <t>Příplatek k přesunu hmot tonážní 712 prováděný bez použití mechanizace</t>
  </si>
  <si>
    <t>-1847441092</t>
  </si>
  <si>
    <t>762713111</t>
  </si>
  <si>
    <t>Montáž prostorové vázané kce z hoblovaného řeziva průřezové plochy do 120 cm2</t>
  </si>
  <si>
    <t>-912676711</t>
  </si>
  <si>
    <t>6,5</t>
  </si>
  <si>
    <t>605000.Rfošna</t>
  </si>
  <si>
    <t>fošna hoblovaná 40x120x5000 mm</t>
  </si>
  <si>
    <t>ks</t>
  </si>
  <si>
    <t>2110059131</t>
  </si>
  <si>
    <t>"vč.porřezu"2</t>
  </si>
  <si>
    <t>762795000</t>
  </si>
  <si>
    <t>Spojovací prostředky pro montáž prostorových vázaných kcí</t>
  </si>
  <si>
    <t>981788362</t>
  </si>
  <si>
    <t>"krov"(6,5*0,12*0,04)</t>
  </si>
  <si>
    <t>762812140</t>
  </si>
  <si>
    <t>Montáž vrchního záklopu z hoblovaných prken na sraz spáry nekryté</t>
  </si>
  <si>
    <t>205948927</t>
  </si>
  <si>
    <t>60511140.Rprkno</t>
  </si>
  <si>
    <t>prkno stavební hoblované 24x140x2000 mm AB</t>
  </si>
  <si>
    <t>-442366606</t>
  </si>
  <si>
    <t>"vč.prořezu"10</t>
  </si>
  <si>
    <t>-446846643</t>
  </si>
  <si>
    <t>2*0,024</t>
  </si>
  <si>
    <t>998762201</t>
  </si>
  <si>
    <t>Přesun hmot procentní pro kce tesařské v objektech v do 6 m</t>
  </si>
  <si>
    <t>2053947099</t>
  </si>
  <si>
    <t>764242401</t>
  </si>
  <si>
    <t>Oplechování štítu závětrnou lištou z TiZn předzvětralého plechu rš 160 mm</t>
  </si>
  <si>
    <t>-1095305895</t>
  </si>
  <si>
    <t>2+1</t>
  </si>
  <si>
    <t>764242430</t>
  </si>
  <si>
    <t>Oplechování rovné okapové hrany z TiZn předzvětralého plechu rš 120 mm</t>
  </si>
  <si>
    <t>-1949887226</t>
  </si>
  <si>
    <t>764341403</t>
  </si>
  <si>
    <t>Lemování rovných zdí střech s krytinou prejzovou nebo vlnitou z TiZn předzvětralého plechu rš 250 mm</t>
  </si>
  <si>
    <t>-17401581</t>
  </si>
  <si>
    <t>764541403</t>
  </si>
  <si>
    <t>Žlab podokapní půlkruhový z TiZn předzvětralého plechu rš 250 mm</t>
  </si>
  <si>
    <t>-1844139750</t>
  </si>
  <si>
    <t>1,1</t>
  </si>
  <si>
    <t>764541443</t>
  </si>
  <si>
    <t>Kotlík oválný (trychtýřový) pro podokapní žlaby z TiZn předzvětralého plechu 250/80 mm</t>
  </si>
  <si>
    <t>-826030719</t>
  </si>
  <si>
    <t>764548402</t>
  </si>
  <si>
    <t>Hranatý svod včetně objímek, kolen, odskoků z TiZn předzvětralého plechu o straně 80 mm</t>
  </si>
  <si>
    <t>1478671219</t>
  </si>
  <si>
    <t>2,3</t>
  </si>
  <si>
    <t>998764101</t>
  </si>
  <si>
    <t>Přesun hmot tonážní pro konstrukce klempířské v objektech v do 6 m</t>
  </si>
  <si>
    <t>-770249504</t>
  </si>
  <si>
    <t>984964838</t>
  </si>
  <si>
    <t>783213021</t>
  </si>
  <si>
    <t>Napouštěcí dvojnásobný syntetický biodní nátěr tesařských prvků nezabudovaných do konstrukce</t>
  </si>
  <si>
    <t>1106951461</t>
  </si>
  <si>
    <t>"fošny"(6,5*0,12)*2+(6,5*0,04)*2</t>
  </si>
  <si>
    <t>"prkna"((2*0,14)*2+(2*0,024)*2)*10</t>
  </si>
  <si>
    <t>783214101</t>
  </si>
  <si>
    <t>Základní jednonásobný syntetický nátěr tesařských konstrukcí</t>
  </si>
  <si>
    <t>-962410042</t>
  </si>
  <si>
    <t>783218111</t>
  </si>
  <si>
    <t>Lazurovací dvojnásobný syntetický nátěr tesařských konstrukcí</t>
  </si>
  <si>
    <t>-313159652</t>
  </si>
  <si>
    <t>"prkna-pouze pohledová spodní část"((2*0,14)+(2*0,024))*10</t>
  </si>
  <si>
    <t>OST</t>
  </si>
  <si>
    <t>Ostatní</t>
  </si>
  <si>
    <t>CHEMKOT.R</t>
  </si>
  <si>
    <t>Ukotvení patky do zdiva pomocí chemické kotvy - systémové řešení - dodávka+montáž</t>
  </si>
  <si>
    <t>-788791256</t>
  </si>
  <si>
    <t>4*2</t>
  </si>
  <si>
    <t>PATKA.R</t>
  </si>
  <si>
    <t>Plechová kotevní patka tl.5 mm do zdi pro ukotvení fošny vč.povrchové úpravy -dodávka+montáž mimo chem.kotvu</t>
  </si>
  <si>
    <t>102284580</t>
  </si>
  <si>
    <t>VON - Vedlejší a ostatní náklady</t>
  </si>
  <si>
    <t>p.č.st.340/1,st.340/2,k.ú.Raškovice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</si>
  <si>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</si>
  <si>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</si>
  <si>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</si>
  <si>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</si>
  <si>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</si>
  <si>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</si>
  <si>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</si>
  <si>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</si>
  <si>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750436753</t>
  </si>
  <si>
    <t>"1,5%"1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</si>
</sst>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3"/>
      <c r="AQ5" s="23"/>
      <c r="AR5" s="21"/>
      <c r="BE5" s="29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3"/>
      <c r="AQ6" s="23"/>
      <c r="AR6" s="21"/>
      <c r="BE6" s="29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9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5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295"/>
      <c r="BS13" s="18" t="s">
        <v>6</v>
      </c>
    </row>
    <row r="14" spans="1:74" ht="12.75">
      <c r="B14" s="22"/>
      <c r="C14" s="23"/>
      <c r="D14" s="23"/>
      <c r="E14" s="300" t="s">
        <v>28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5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9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5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5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5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5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5"/>
    </row>
    <row r="23" spans="1:71" s="1" customFormat="1" ht="16.5" customHeight="1">
      <c r="B23" s="22"/>
      <c r="C23" s="23"/>
      <c r="D23" s="23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3"/>
      <c r="AP23" s="23"/>
      <c r="AQ23" s="23"/>
      <c r="AR23" s="21"/>
      <c r="BE23" s="29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5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3">
        <f>ROUND(AG94,2)</f>
        <v>0</v>
      </c>
      <c r="AL26" s="304"/>
      <c r="AM26" s="304"/>
      <c r="AN26" s="304"/>
      <c r="AO26" s="304"/>
      <c r="AP26" s="37"/>
      <c r="AQ26" s="37"/>
      <c r="AR26" s="40"/>
      <c r="BE26" s="29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5" t="s">
        <v>34</v>
      </c>
      <c r="M28" s="305"/>
      <c r="N28" s="305"/>
      <c r="O28" s="305"/>
      <c r="P28" s="305"/>
      <c r="Q28" s="37"/>
      <c r="R28" s="37"/>
      <c r="S28" s="37"/>
      <c r="T28" s="37"/>
      <c r="U28" s="37"/>
      <c r="V28" s="37"/>
      <c r="W28" s="305" t="s">
        <v>35</v>
      </c>
      <c r="X28" s="305"/>
      <c r="Y28" s="305"/>
      <c r="Z28" s="305"/>
      <c r="AA28" s="305"/>
      <c r="AB28" s="305"/>
      <c r="AC28" s="305"/>
      <c r="AD28" s="305"/>
      <c r="AE28" s="305"/>
      <c r="AF28" s="37"/>
      <c r="AG28" s="37"/>
      <c r="AH28" s="37"/>
      <c r="AI28" s="37"/>
      <c r="AJ28" s="37"/>
      <c r="AK28" s="305" t="s">
        <v>36</v>
      </c>
      <c r="AL28" s="305"/>
      <c r="AM28" s="305"/>
      <c r="AN28" s="305"/>
      <c r="AO28" s="305"/>
      <c r="AP28" s="37"/>
      <c r="AQ28" s="37"/>
      <c r="AR28" s="40"/>
      <c r="BE28" s="295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08">
        <v>0.21</v>
      </c>
      <c r="M29" s="307"/>
      <c r="N29" s="307"/>
      <c r="O29" s="307"/>
      <c r="P29" s="307"/>
      <c r="Q29" s="42"/>
      <c r="R29" s="42"/>
      <c r="S29" s="42"/>
      <c r="T29" s="42"/>
      <c r="U29" s="42"/>
      <c r="V29" s="42"/>
      <c r="W29" s="306">
        <f>ROUND(AZ94,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2"/>
      <c r="AG29" s="42"/>
      <c r="AH29" s="42"/>
      <c r="AI29" s="42"/>
      <c r="AJ29" s="42"/>
      <c r="AK29" s="306">
        <f>ROUND(AV94, 2)</f>
        <v>0</v>
      </c>
      <c r="AL29" s="307"/>
      <c r="AM29" s="307"/>
      <c r="AN29" s="307"/>
      <c r="AO29" s="307"/>
      <c r="AP29" s="42"/>
      <c r="AQ29" s="42"/>
      <c r="AR29" s="43"/>
      <c r="BE29" s="296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08">
        <v>0.15</v>
      </c>
      <c r="M30" s="307"/>
      <c r="N30" s="307"/>
      <c r="O30" s="307"/>
      <c r="P30" s="307"/>
      <c r="Q30" s="42"/>
      <c r="R30" s="42"/>
      <c r="S30" s="42"/>
      <c r="T30" s="42"/>
      <c r="U30" s="42"/>
      <c r="V30" s="42"/>
      <c r="W30" s="306">
        <f>ROUND(BA94,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2"/>
      <c r="AG30" s="42"/>
      <c r="AH30" s="42"/>
      <c r="AI30" s="42"/>
      <c r="AJ30" s="42"/>
      <c r="AK30" s="306">
        <f>ROUND(AW94, 2)</f>
        <v>0</v>
      </c>
      <c r="AL30" s="307"/>
      <c r="AM30" s="307"/>
      <c r="AN30" s="307"/>
      <c r="AO30" s="307"/>
      <c r="AP30" s="42"/>
      <c r="AQ30" s="42"/>
      <c r="AR30" s="43"/>
      <c r="BE30" s="296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08">
        <v>0.21</v>
      </c>
      <c r="M31" s="307"/>
      <c r="N31" s="307"/>
      <c r="O31" s="307"/>
      <c r="P31" s="307"/>
      <c r="Q31" s="42"/>
      <c r="R31" s="42"/>
      <c r="S31" s="42"/>
      <c r="T31" s="42"/>
      <c r="U31" s="42"/>
      <c r="V31" s="42"/>
      <c r="W31" s="306">
        <f>ROUND(BB94,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2"/>
      <c r="AG31" s="42"/>
      <c r="AH31" s="42"/>
      <c r="AI31" s="42"/>
      <c r="AJ31" s="42"/>
      <c r="AK31" s="306">
        <v>0</v>
      </c>
      <c r="AL31" s="307"/>
      <c r="AM31" s="307"/>
      <c r="AN31" s="307"/>
      <c r="AO31" s="307"/>
      <c r="AP31" s="42"/>
      <c r="AQ31" s="42"/>
      <c r="AR31" s="43"/>
      <c r="BE31" s="296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08">
        <v>0.15</v>
      </c>
      <c r="M32" s="307"/>
      <c r="N32" s="307"/>
      <c r="O32" s="307"/>
      <c r="P32" s="307"/>
      <c r="Q32" s="42"/>
      <c r="R32" s="42"/>
      <c r="S32" s="42"/>
      <c r="T32" s="42"/>
      <c r="U32" s="42"/>
      <c r="V32" s="42"/>
      <c r="W32" s="306">
        <f>ROUND(BC94,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2"/>
      <c r="AG32" s="42"/>
      <c r="AH32" s="42"/>
      <c r="AI32" s="42"/>
      <c r="AJ32" s="42"/>
      <c r="AK32" s="306">
        <v>0</v>
      </c>
      <c r="AL32" s="307"/>
      <c r="AM32" s="307"/>
      <c r="AN32" s="307"/>
      <c r="AO32" s="307"/>
      <c r="AP32" s="42"/>
      <c r="AQ32" s="42"/>
      <c r="AR32" s="43"/>
      <c r="BE32" s="296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08">
        <v>0</v>
      </c>
      <c r="M33" s="307"/>
      <c r="N33" s="307"/>
      <c r="O33" s="307"/>
      <c r="P33" s="307"/>
      <c r="Q33" s="42"/>
      <c r="R33" s="42"/>
      <c r="S33" s="42"/>
      <c r="T33" s="42"/>
      <c r="U33" s="42"/>
      <c r="V33" s="42"/>
      <c r="W33" s="306">
        <f>ROUND(BD94,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2"/>
      <c r="AG33" s="42"/>
      <c r="AH33" s="42"/>
      <c r="AI33" s="42"/>
      <c r="AJ33" s="42"/>
      <c r="AK33" s="306">
        <v>0</v>
      </c>
      <c r="AL33" s="307"/>
      <c r="AM33" s="307"/>
      <c r="AN33" s="307"/>
      <c r="AO33" s="307"/>
      <c r="AP33" s="42"/>
      <c r="AQ33" s="42"/>
      <c r="AR33" s="43"/>
      <c r="BE33" s="296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5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12" t="s">
        <v>45</v>
      </c>
      <c r="Y35" s="310"/>
      <c r="Z35" s="310"/>
      <c r="AA35" s="310"/>
      <c r="AB35" s="310"/>
      <c r="AC35" s="46"/>
      <c r="AD35" s="46"/>
      <c r="AE35" s="46"/>
      <c r="AF35" s="46"/>
      <c r="AG35" s="46"/>
      <c r="AH35" s="46"/>
      <c r="AI35" s="46"/>
      <c r="AJ35" s="46"/>
      <c r="AK35" s="309">
        <f>SUM(AK26:AK33)</f>
        <v>0</v>
      </c>
      <c r="AL35" s="310"/>
      <c r="AM35" s="310"/>
      <c r="AN35" s="310"/>
      <c r="AO35" s="31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RZP_RAS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9" t="str">
        <f>K6</f>
        <v>Oprava podkroví objektu č.p.325</v>
      </c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1" t="str">
        <f>IF(AN8= "","",AN8)</f>
        <v>31. 7. 2020</v>
      </c>
      <c r="AN87" s="27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78" t="str">
        <f>IF(E17="","",E17)</f>
        <v xml:space="preserve"> </v>
      </c>
      <c r="AN89" s="279"/>
      <c r="AO89" s="279"/>
      <c r="AP89" s="279"/>
      <c r="AQ89" s="37"/>
      <c r="AR89" s="40"/>
      <c r="AS89" s="272" t="s">
        <v>53</v>
      </c>
      <c r="AT89" s="27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78" t="str">
        <f>IF(E20="","",E20)</f>
        <v xml:space="preserve"> </v>
      </c>
      <c r="AN90" s="279"/>
      <c r="AO90" s="279"/>
      <c r="AP90" s="279"/>
      <c r="AQ90" s="37"/>
      <c r="AR90" s="40"/>
      <c r="AS90" s="274"/>
      <c r="AT90" s="27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6"/>
      <c r="AT91" s="27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80" t="s">
        <v>54</v>
      </c>
      <c r="D92" s="281"/>
      <c r="E92" s="281"/>
      <c r="F92" s="281"/>
      <c r="G92" s="281"/>
      <c r="H92" s="74"/>
      <c r="I92" s="283" t="s">
        <v>55</v>
      </c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2" t="s">
        <v>56</v>
      </c>
      <c r="AH92" s="281"/>
      <c r="AI92" s="281"/>
      <c r="AJ92" s="281"/>
      <c r="AK92" s="281"/>
      <c r="AL92" s="281"/>
      <c r="AM92" s="281"/>
      <c r="AN92" s="283" t="s">
        <v>57</v>
      </c>
      <c r="AO92" s="281"/>
      <c r="AP92" s="284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2">
        <f>ROUND(AG95,2)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B95" s="94"/>
      <c r="C95" s="95"/>
      <c r="D95" s="288" t="s">
        <v>77</v>
      </c>
      <c r="E95" s="288"/>
      <c r="F95" s="288"/>
      <c r="G95" s="288"/>
      <c r="H95" s="288"/>
      <c r="I95" s="96"/>
      <c r="J95" s="288" t="s">
        <v>78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5">
        <f>ROUND(SUM(AG96:AG98),2)</f>
        <v>0</v>
      </c>
      <c r="AH95" s="286"/>
      <c r="AI95" s="286"/>
      <c r="AJ95" s="286"/>
      <c r="AK95" s="286"/>
      <c r="AL95" s="286"/>
      <c r="AM95" s="286"/>
      <c r="AN95" s="287">
        <f>SUM(AG95,AT95)</f>
        <v>0</v>
      </c>
      <c r="AO95" s="286"/>
      <c r="AP95" s="286"/>
      <c r="AQ95" s="97" t="s">
        <v>79</v>
      </c>
      <c r="AR95" s="98"/>
      <c r="AS95" s="99">
        <f>ROUND(SUM(AS96:AS98),2)</f>
        <v>0</v>
      </c>
      <c r="AT95" s="100">
        <f>ROUND(SUM(AV95:AW95),2)</f>
        <v>0</v>
      </c>
      <c r="AU95" s="101">
        <f>ROUND(SUM(AU96:AU98),5)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ROUND(SUM(AZ96:AZ98),2)</f>
        <v>0</v>
      </c>
      <c r="BA95" s="100">
        <f>ROUND(SUM(BA96:BA98),2)</f>
        <v>0</v>
      </c>
      <c r="BB95" s="100">
        <f>ROUND(SUM(BB96:BB98),2)</f>
        <v>0</v>
      </c>
      <c r="BC95" s="100">
        <f>ROUND(SUM(BC96:BC98),2)</f>
        <v>0</v>
      </c>
      <c r="BD95" s="102">
        <f>ROUND(SUM(BD96:BD98),2)</f>
        <v>0</v>
      </c>
      <c r="BS95" s="103" t="s">
        <v>72</v>
      </c>
      <c r="BT95" s="103" t="s">
        <v>80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80</v>
      </c>
    </row>
    <row r="96" spans="1:91" s="4" customFormat="1" ht="16.5" customHeight="1">
      <c r="A96" s="104" t="s">
        <v>82</v>
      </c>
      <c r="B96" s="59"/>
      <c r="C96" s="105"/>
      <c r="D96" s="105"/>
      <c r="E96" s="291" t="s">
        <v>77</v>
      </c>
      <c r="F96" s="291"/>
      <c r="G96" s="291"/>
      <c r="H96" s="291"/>
      <c r="I96" s="291"/>
      <c r="J96" s="105"/>
      <c r="K96" s="291" t="s">
        <v>78</v>
      </c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9">
        <f>'D.1.1 - Archiktektonicko ...'!J30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106" t="s">
        <v>83</v>
      </c>
      <c r="AR96" s="61"/>
      <c r="AS96" s="107">
        <v>0</v>
      </c>
      <c r="AT96" s="108">
        <f>ROUND(SUM(AV96:AW96),2)</f>
        <v>0</v>
      </c>
      <c r="AU96" s="109">
        <f>'D.1.1 - Archiktektonicko ...'!P138</f>
        <v>0</v>
      </c>
      <c r="AV96" s="108">
        <f>'D.1.1 - Archiktektonicko ...'!J33</f>
        <v>0</v>
      </c>
      <c r="AW96" s="108">
        <f>'D.1.1 - Archiktektonicko ...'!J34</f>
        <v>0</v>
      </c>
      <c r="AX96" s="108">
        <f>'D.1.1 - Archiktektonicko ...'!J35</f>
        <v>0</v>
      </c>
      <c r="AY96" s="108">
        <f>'D.1.1 - Archiktektonicko ...'!J36</f>
        <v>0</v>
      </c>
      <c r="AZ96" s="108">
        <f>'D.1.1 - Archiktektonicko ...'!F33</f>
        <v>0</v>
      </c>
      <c r="BA96" s="108">
        <f>'D.1.1 - Archiktektonicko ...'!F34</f>
        <v>0</v>
      </c>
      <c r="BB96" s="108">
        <f>'D.1.1 - Archiktektonicko ...'!F35</f>
        <v>0</v>
      </c>
      <c r="BC96" s="108">
        <f>'D.1.1 - Archiktektonicko ...'!F36</f>
        <v>0</v>
      </c>
      <c r="BD96" s="110">
        <f>'D.1.1 - Archiktektonicko ...'!F37</f>
        <v>0</v>
      </c>
      <c r="BT96" s="111" t="s">
        <v>84</v>
      </c>
      <c r="BU96" s="111" t="s">
        <v>85</v>
      </c>
      <c r="BV96" s="111" t="s">
        <v>75</v>
      </c>
      <c r="BW96" s="111" t="s">
        <v>81</v>
      </c>
      <c r="BX96" s="111" t="s">
        <v>5</v>
      </c>
      <c r="CL96" s="111" t="s">
        <v>1</v>
      </c>
      <c r="CM96" s="111" t="s">
        <v>80</v>
      </c>
    </row>
    <row r="97" spans="1:90" s="4" customFormat="1" ht="16.5" customHeight="1">
      <c r="A97" s="104" t="s">
        <v>82</v>
      </c>
      <c r="B97" s="59"/>
      <c r="C97" s="105"/>
      <c r="D97" s="105"/>
      <c r="E97" s="291" t="s">
        <v>86</v>
      </c>
      <c r="F97" s="291"/>
      <c r="G97" s="291"/>
      <c r="H97" s="291"/>
      <c r="I97" s="291"/>
      <c r="J97" s="105"/>
      <c r="K97" s="291" t="s">
        <v>87</v>
      </c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89">
        <f>'D.1.1.1 - Stříška nad vst...'!J32</f>
        <v>0</v>
      </c>
      <c r="AH97" s="290"/>
      <c r="AI97" s="290"/>
      <c r="AJ97" s="290"/>
      <c r="AK97" s="290"/>
      <c r="AL97" s="290"/>
      <c r="AM97" s="290"/>
      <c r="AN97" s="289">
        <f>SUM(AG97,AT97)</f>
        <v>0</v>
      </c>
      <c r="AO97" s="290"/>
      <c r="AP97" s="290"/>
      <c r="AQ97" s="106" t="s">
        <v>83</v>
      </c>
      <c r="AR97" s="61"/>
      <c r="AS97" s="107">
        <v>0</v>
      </c>
      <c r="AT97" s="108">
        <f>ROUND(SUM(AV97:AW97),2)</f>
        <v>0</v>
      </c>
      <c r="AU97" s="109">
        <f>'D.1.1.1 - Stříška nad vst...'!P126</f>
        <v>0</v>
      </c>
      <c r="AV97" s="108">
        <f>'D.1.1.1 - Stříška nad vst...'!J35</f>
        <v>0</v>
      </c>
      <c r="AW97" s="108">
        <f>'D.1.1.1 - Stříška nad vst...'!J36</f>
        <v>0</v>
      </c>
      <c r="AX97" s="108">
        <f>'D.1.1.1 - Stříška nad vst...'!J37</f>
        <v>0</v>
      </c>
      <c r="AY97" s="108">
        <f>'D.1.1.1 - Stříška nad vst...'!J38</f>
        <v>0</v>
      </c>
      <c r="AZ97" s="108">
        <f>'D.1.1.1 - Stříška nad vst...'!F35</f>
        <v>0</v>
      </c>
      <c r="BA97" s="108">
        <f>'D.1.1.1 - Stříška nad vst...'!F36</f>
        <v>0</v>
      </c>
      <c r="BB97" s="108">
        <f>'D.1.1.1 - Stříška nad vst...'!F37</f>
        <v>0</v>
      </c>
      <c r="BC97" s="108">
        <f>'D.1.1.1 - Stříška nad vst...'!F38</f>
        <v>0</v>
      </c>
      <c r="BD97" s="110">
        <f>'D.1.1.1 - Stříška nad vst...'!F39</f>
        <v>0</v>
      </c>
      <c r="BT97" s="111" t="s">
        <v>84</v>
      </c>
      <c r="BV97" s="111" t="s">
        <v>75</v>
      </c>
      <c r="BW97" s="111" t="s">
        <v>88</v>
      </c>
      <c r="BX97" s="111" t="s">
        <v>81</v>
      </c>
      <c r="CL97" s="111" t="s">
        <v>1</v>
      </c>
    </row>
    <row r="98" spans="1:90" s="4" customFormat="1" ht="16.5" customHeight="1">
      <c r="A98" s="104" t="s">
        <v>82</v>
      </c>
      <c r="B98" s="59"/>
      <c r="C98" s="105"/>
      <c r="D98" s="105"/>
      <c r="E98" s="291" t="s">
        <v>89</v>
      </c>
      <c r="F98" s="291"/>
      <c r="G98" s="291"/>
      <c r="H98" s="291"/>
      <c r="I98" s="291"/>
      <c r="J98" s="105"/>
      <c r="K98" s="291" t="s">
        <v>90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89">
        <f>'VON - Vedlejší a ostatní ...'!J32</f>
        <v>0</v>
      </c>
      <c r="AH98" s="290"/>
      <c r="AI98" s="290"/>
      <c r="AJ98" s="290"/>
      <c r="AK98" s="290"/>
      <c r="AL98" s="290"/>
      <c r="AM98" s="290"/>
      <c r="AN98" s="289">
        <f>SUM(AG98,AT98)</f>
        <v>0</v>
      </c>
      <c r="AO98" s="290"/>
      <c r="AP98" s="290"/>
      <c r="AQ98" s="106" t="s">
        <v>83</v>
      </c>
      <c r="AR98" s="61"/>
      <c r="AS98" s="112">
        <v>0</v>
      </c>
      <c r="AT98" s="113">
        <f>ROUND(SUM(AV98:AW98),2)</f>
        <v>0</v>
      </c>
      <c r="AU98" s="114">
        <f>'VON - Vedlejší a ostatní ...'!P122</f>
        <v>0</v>
      </c>
      <c r="AV98" s="113">
        <f>'VON - Vedlejší a ostatní ...'!J35</f>
        <v>0</v>
      </c>
      <c r="AW98" s="113">
        <f>'VON - Vedlejší a ostatní ...'!J36</f>
        <v>0</v>
      </c>
      <c r="AX98" s="113">
        <f>'VON - Vedlejší a ostatní ...'!J37</f>
        <v>0</v>
      </c>
      <c r="AY98" s="113">
        <f>'VON - Vedlejší a ostatní ...'!J38</f>
        <v>0</v>
      </c>
      <c r="AZ98" s="113">
        <f>'VON - Vedlejší a ostatní ...'!F35</f>
        <v>0</v>
      </c>
      <c r="BA98" s="113">
        <f>'VON - Vedlejší a ostatní ...'!F36</f>
        <v>0</v>
      </c>
      <c r="BB98" s="113">
        <f>'VON - Vedlejší a ostatní ...'!F37</f>
        <v>0</v>
      </c>
      <c r="BC98" s="113">
        <f>'VON - Vedlejší a ostatní ...'!F38</f>
        <v>0</v>
      </c>
      <c r="BD98" s="115">
        <f>'VON - Vedlejší a ostatní ...'!F39</f>
        <v>0</v>
      </c>
      <c r="BT98" s="111" t="s">
        <v>84</v>
      </c>
      <c r="BV98" s="111" t="s">
        <v>75</v>
      </c>
      <c r="BW98" s="111" t="s">
        <v>91</v>
      </c>
      <c r="BX98" s="111" t="s">
        <v>81</v>
      </c>
      <c r="CL98" s="111" t="s">
        <v>1</v>
      </c>
    </row>
    <row r="99" spans="1:90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0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vqlC0P6maZcLcFNvdFPmdBuGO2eJTCCMt+PCb9vPnVXSyPqh6SVg1N4r9ChFzjz2Jz5fITrojt4WPQIxYFAUvw==" saltValue="K5wau542dN5ksjr7Zxh2pMGDd3NOulaL8vdS1s2uomEmEA4pYEV0QQ3594W7mGxId0Eqnr6NmUzony+onnZk9A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E98:I98"/>
    <mergeCell ref="K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D.1.1 - Archiktektonicko ...'!C2" display="/"/>
    <hyperlink ref="A97" location="'D.1.1.1 - Stříška nad vst...'!C2" display="/"/>
    <hyperlink ref="A98" location="'VON - Vedlejší a ostatní 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80</v>
      </c>
    </row>
    <row r="4" spans="1:46" s="1" customFormat="1" ht="24.95" customHeight="1">
      <c r="B4" s="21"/>
      <c r="D4" s="118" t="s">
        <v>92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4" t="str">
        <f>'Rekapitulace stavby'!K6</f>
        <v>Oprava podkroví objektu č.p.325</v>
      </c>
      <c r="F7" s="315"/>
      <c r="G7" s="315"/>
      <c r="H7" s="315"/>
      <c r="L7" s="21"/>
    </row>
    <row r="8" spans="1:46" s="2" customFormat="1" ht="12" customHeight="1">
      <c r="A8" s="35"/>
      <c r="B8" s="40"/>
      <c r="C8" s="35"/>
      <c r="D8" s="120" t="s">
        <v>93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6" t="s">
        <v>94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31. 7. 2020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21</v>
      </c>
      <c r="F15" s="35"/>
      <c r="G15" s="35"/>
      <c r="H15" s="35"/>
      <c r="I15" s="120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27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8" t="str">
        <f>'Rekapitulace stavby'!E14</f>
        <v>Vyplň údaj</v>
      </c>
      <c r="F18" s="319"/>
      <c r="G18" s="319"/>
      <c r="H18" s="319"/>
      <c r="I18" s="120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29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21</v>
      </c>
      <c r="F21" s="35"/>
      <c r="G21" s="35"/>
      <c r="H21" s="35"/>
      <c r="I21" s="120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31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0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0" t="s">
        <v>1</v>
      </c>
      <c r="F27" s="320"/>
      <c r="G27" s="320"/>
      <c r="H27" s="320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33</v>
      </c>
      <c r="E30" s="35"/>
      <c r="F30" s="35"/>
      <c r="G30" s="35"/>
      <c r="H30" s="35"/>
      <c r="I30" s="35"/>
      <c r="J30" s="127">
        <f>ROUND(J138,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35</v>
      </c>
      <c r="G32" s="35"/>
      <c r="H32" s="35"/>
      <c r="I32" s="128" t="s">
        <v>34</v>
      </c>
      <c r="J32" s="128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37</v>
      </c>
      <c r="E33" s="120" t="s">
        <v>38</v>
      </c>
      <c r="F33" s="130">
        <f>ROUND((SUM(BE138:BE533)),  2)</f>
        <v>0</v>
      </c>
      <c r="G33" s="35"/>
      <c r="H33" s="35"/>
      <c r="I33" s="131">
        <v>0.21</v>
      </c>
      <c r="J33" s="130">
        <f>ROUND(((SUM(BE138:BE533))*I33),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39</v>
      </c>
      <c r="F34" s="130">
        <f>ROUND((SUM(BF138:BF533)),  2)</f>
        <v>0</v>
      </c>
      <c r="G34" s="35"/>
      <c r="H34" s="35"/>
      <c r="I34" s="131">
        <v>0.15</v>
      </c>
      <c r="J34" s="130">
        <f>ROUND(((SUM(BF138:BF533))*I34),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40</v>
      </c>
      <c r="F35" s="130">
        <f>ROUND((SUM(BG138:BG533)),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41</v>
      </c>
      <c r="F36" s="130">
        <f>ROUND((SUM(BH138:BH533)),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42</v>
      </c>
      <c r="F37" s="130">
        <f>ROUND((SUM(BI138:BI533)),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43</v>
      </c>
      <c r="E39" s="134"/>
      <c r="F39" s="134"/>
      <c r="G39" s="135" t="s">
        <v>44</v>
      </c>
      <c r="H39" s="136" t="s">
        <v>45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1" t="str">
        <f>E7</f>
        <v>Oprava podkroví objektu č.p.325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93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9" t="str">
        <f>E9</f>
        <v>D.1.1 - Archiktektonicko stavební řešení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31. 7. 2020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30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96</v>
      </c>
      <c r="D94" s="151"/>
      <c r="E94" s="151"/>
      <c r="F94" s="151"/>
      <c r="G94" s="151"/>
      <c r="H94" s="151"/>
      <c r="I94" s="151"/>
      <c r="J94" s="152" t="s">
        <v>97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98</v>
      </c>
      <c r="D96" s="37"/>
      <c r="E96" s="37"/>
      <c r="F96" s="37"/>
      <c r="G96" s="37"/>
      <c r="H96" s="37"/>
      <c r="I96" s="37"/>
      <c r="J96" s="85">
        <f>J138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2:12" s="9" customFormat="1" ht="24.95" customHeight="1">
      <c r="B97" s="154"/>
      <c r="C97" s="155"/>
      <c r="D97" s="156" t="s">
        <v>100</v>
      </c>
      <c r="E97" s="157"/>
      <c r="F97" s="157"/>
      <c r="G97" s="157"/>
      <c r="H97" s="157"/>
      <c r="I97" s="157"/>
      <c r="J97" s="158">
        <f>J139</f>
        <v>0</v>
      </c>
      <c r="K97" s="155"/>
      <c r="L97" s="159"/>
    </row>
    <row r="98" spans="2:12" s="10" customFormat="1" ht="19.899999999999999" customHeight="1">
      <c r="B98" s="160"/>
      <c r="C98" s="105"/>
      <c r="D98" s="161" t="s">
        <v>101</v>
      </c>
      <c r="E98" s="162"/>
      <c r="F98" s="162"/>
      <c r="G98" s="162"/>
      <c r="H98" s="162"/>
      <c r="I98" s="162"/>
      <c r="J98" s="163">
        <f>J140</f>
        <v>0</v>
      </c>
      <c r="K98" s="105"/>
      <c r="L98" s="164"/>
    </row>
    <row r="99" spans="2:12" s="10" customFormat="1" ht="14.85" customHeight="1">
      <c r="B99" s="160"/>
      <c r="C99" s="105"/>
      <c r="D99" s="161" t="s">
        <v>102</v>
      </c>
      <c r="E99" s="162"/>
      <c r="F99" s="162"/>
      <c r="G99" s="162"/>
      <c r="H99" s="162"/>
      <c r="I99" s="162"/>
      <c r="J99" s="163">
        <f>J141</f>
        <v>0</v>
      </c>
      <c r="K99" s="105"/>
      <c r="L99" s="164"/>
    </row>
    <row r="100" spans="2:12" s="10" customFormat="1" ht="19.899999999999999" customHeight="1">
      <c r="B100" s="160"/>
      <c r="C100" s="105"/>
      <c r="D100" s="161" t="s">
        <v>103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2:12" s="10" customFormat="1" ht="14.85" customHeight="1">
      <c r="B101" s="160"/>
      <c r="C101" s="105"/>
      <c r="D101" s="161" t="s">
        <v>104</v>
      </c>
      <c r="E101" s="162"/>
      <c r="F101" s="162"/>
      <c r="G101" s="162"/>
      <c r="H101" s="162"/>
      <c r="I101" s="162"/>
      <c r="J101" s="163">
        <f>J156</f>
        <v>0</v>
      </c>
      <c r="K101" s="105"/>
      <c r="L101" s="164"/>
    </row>
    <row r="102" spans="2:12" s="10" customFormat="1" ht="14.85" customHeight="1">
      <c r="B102" s="160"/>
      <c r="C102" s="105"/>
      <c r="D102" s="161" t="s">
        <v>105</v>
      </c>
      <c r="E102" s="162"/>
      <c r="F102" s="162"/>
      <c r="G102" s="162"/>
      <c r="H102" s="162"/>
      <c r="I102" s="162"/>
      <c r="J102" s="163">
        <f>J179</f>
        <v>0</v>
      </c>
      <c r="K102" s="105"/>
      <c r="L102" s="164"/>
    </row>
    <row r="103" spans="2:12" s="10" customFormat="1" ht="14.85" customHeight="1">
      <c r="B103" s="160"/>
      <c r="C103" s="105"/>
      <c r="D103" s="161" t="s">
        <v>106</v>
      </c>
      <c r="E103" s="162"/>
      <c r="F103" s="162"/>
      <c r="G103" s="162"/>
      <c r="H103" s="162"/>
      <c r="I103" s="162"/>
      <c r="J103" s="163">
        <f>J196</f>
        <v>0</v>
      </c>
      <c r="K103" s="105"/>
      <c r="L103" s="164"/>
    </row>
    <row r="104" spans="2:12" s="10" customFormat="1" ht="14.85" customHeight="1">
      <c r="B104" s="160"/>
      <c r="C104" s="105"/>
      <c r="D104" s="161" t="s">
        <v>107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2:12" s="10" customFormat="1" ht="19.899999999999999" customHeight="1">
      <c r="B105" s="160"/>
      <c r="C105" s="105"/>
      <c r="D105" s="161" t="s">
        <v>108</v>
      </c>
      <c r="E105" s="162"/>
      <c r="F105" s="162"/>
      <c r="G105" s="162"/>
      <c r="H105" s="162"/>
      <c r="I105" s="162"/>
      <c r="J105" s="163">
        <f>J217</f>
        <v>0</v>
      </c>
      <c r="K105" s="105"/>
      <c r="L105" s="164"/>
    </row>
    <row r="106" spans="2:12" s="9" customFormat="1" ht="24.95" customHeight="1">
      <c r="B106" s="154"/>
      <c r="C106" s="155"/>
      <c r="D106" s="156" t="s">
        <v>109</v>
      </c>
      <c r="E106" s="157"/>
      <c r="F106" s="157"/>
      <c r="G106" s="157"/>
      <c r="H106" s="157"/>
      <c r="I106" s="157"/>
      <c r="J106" s="158">
        <f>J224</f>
        <v>0</v>
      </c>
      <c r="K106" s="155"/>
      <c r="L106" s="159"/>
    </row>
    <row r="107" spans="2:12" s="10" customFormat="1" ht="19.899999999999999" customHeight="1">
      <c r="B107" s="160"/>
      <c r="C107" s="105"/>
      <c r="D107" s="161" t="s">
        <v>110</v>
      </c>
      <c r="E107" s="162"/>
      <c r="F107" s="162"/>
      <c r="G107" s="162"/>
      <c r="H107" s="162"/>
      <c r="I107" s="162"/>
      <c r="J107" s="163">
        <f>J225</f>
        <v>0</v>
      </c>
      <c r="K107" s="105"/>
      <c r="L107" s="164"/>
    </row>
    <row r="108" spans="2:12" s="10" customFormat="1" ht="19.899999999999999" customHeight="1">
      <c r="B108" s="160"/>
      <c r="C108" s="105"/>
      <c r="D108" s="161" t="s">
        <v>111</v>
      </c>
      <c r="E108" s="162"/>
      <c r="F108" s="162"/>
      <c r="G108" s="162"/>
      <c r="H108" s="162"/>
      <c r="I108" s="162"/>
      <c r="J108" s="163">
        <f>J270</f>
        <v>0</v>
      </c>
      <c r="K108" s="105"/>
      <c r="L108" s="164"/>
    </row>
    <row r="109" spans="2:12" s="10" customFormat="1" ht="19.899999999999999" customHeight="1">
      <c r="B109" s="160"/>
      <c r="C109" s="105"/>
      <c r="D109" s="161" t="s">
        <v>112</v>
      </c>
      <c r="E109" s="162"/>
      <c r="F109" s="162"/>
      <c r="G109" s="162"/>
      <c r="H109" s="162"/>
      <c r="I109" s="162"/>
      <c r="J109" s="163">
        <f>J341</f>
        <v>0</v>
      </c>
      <c r="K109" s="105"/>
      <c r="L109" s="164"/>
    </row>
    <row r="110" spans="2:12" s="10" customFormat="1" ht="19.899999999999999" customHeight="1">
      <c r="B110" s="160"/>
      <c r="C110" s="105"/>
      <c r="D110" s="161" t="s">
        <v>113</v>
      </c>
      <c r="E110" s="162"/>
      <c r="F110" s="162"/>
      <c r="G110" s="162"/>
      <c r="H110" s="162"/>
      <c r="I110" s="162"/>
      <c r="J110" s="163">
        <f>J374</f>
        <v>0</v>
      </c>
      <c r="K110" s="105"/>
      <c r="L110" s="164"/>
    </row>
    <row r="111" spans="2:12" s="10" customFormat="1" ht="19.899999999999999" customHeight="1">
      <c r="B111" s="160"/>
      <c r="C111" s="105"/>
      <c r="D111" s="161" t="s">
        <v>114</v>
      </c>
      <c r="E111" s="162"/>
      <c r="F111" s="162"/>
      <c r="G111" s="162"/>
      <c r="H111" s="162"/>
      <c r="I111" s="162"/>
      <c r="J111" s="163">
        <f>J391</f>
        <v>0</v>
      </c>
      <c r="K111" s="105"/>
      <c r="L111" s="164"/>
    </row>
    <row r="112" spans="2:12" s="10" customFormat="1" ht="19.899999999999999" customHeight="1">
      <c r="B112" s="160"/>
      <c r="C112" s="105"/>
      <c r="D112" s="161" t="s">
        <v>115</v>
      </c>
      <c r="E112" s="162"/>
      <c r="F112" s="162"/>
      <c r="G112" s="162"/>
      <c r="H112" s="162"/>
      <c r="I112" s="162"/>
      <c r="J112" s="163">
        <f>J412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116</v>
      </c>
      <c r="E113" s="162"/>
      <c r="F113" s="162"/>
      <c r="G113" s="162"/>
      <c r="H113" s="162"/>
      <c r="I113" s="162"/>
      <c r="J113" s="163">
        <f>J472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117</v>
      </c>
      <c r="E114" s="162"/>
      <c r="F114" s="162"/>
      <c r="G114" s="162"/>
      <c r="H114" s="162"/>
      <c r="I114" s="162"/>
      <c r="J114" s="163">
        <f>J478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118</v>
      </c>
      <c r="E115" s="162"/>
      <c r="F115" s="162"/>
      <c r="G115" s="162"/>
      <c r="H115" s="162"/>
      <c r="I115" s="162"/>
      <c r="J115" s="163">
        <f>J487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119</v>
      </c>
      <c r="E116" s="162"/>
      <c r="F116" s="162"/>
      <c r="G116" s="162"/>
      <c r="H116" s="162"/>
      <c r="I116" s="162"/>
      <c r="J116" s="163">
        <f>J494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120</v>
      </c>
      <c r="E117" s="157"/>
      <c r="F117" s="157"/>
      <c r="G117" s="157"/>
      <c r="H117" s="157"/>
      <c r="I117" s="157"/>
      <c r="J117" s="158">
        <f>J519</f>
        <v>0</v>
      </c>
      <c r="K117" s="155"/>
      <c r="L117" s="159"/>
    </row>
    <row r="118" spans="1:31" s="9" customFormat="1" ht="24.95" customHeight="1">
      <c r="B118" s="154"/>
      <c r="C118" s="155"/>
      <c r="D118" s="156" t="s">
        <v>121</v>
      </c>
      <c r="E118" s="157"/>
      <c r="F118" s="157"/>
      <c r="G118" s="157"/>
      <c r="H118" s="157"/>
      <c r="I118" s="157"/>
      <c r="J118" s="158">
        <f>J523</f>
        <v>0</v>
      </c>
      <c r="K118" s="155"/>
      <c r="L118" s="159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5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5" customHeight="1">
      <c r="A125" s="35"/>
      <c r="B125" s="36"/>
      <c r="C125" s="24" t="s">
        <v>122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1" t="str">
        <f>E7</f>
        <v>Oprava podkroví objektu č.p.325</v>
      </c>
      <c r="F128" s="322"/>
      <c r="G128" s="322"/>
      <c r="H128" s="322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93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69" t="str">
        <f>E9</f>
        <v>D.1.1 - Archiktektonicko stavební řešení</v>
      </c>
      <c r="F130" s="323"/>
      <c r="G130" s="323"/>
      <c r="H130" s="323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F12</f>
        <v xml:space="preserve"> </v>
      </c>
      <c r="G132" s="37"/>
      <c r="H132" s="37"/>
      <c r="I132" s="30" t="s">
        <v>22</v>
      </c>
      <c r="J132" s="67" t="str">
        <f>IF(J12="","",J12)</f>
        <v>31. 7. 2020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E15</f>
        <v xml:space="preserve"> </v>
      </c>
      <c r="G134" s="37"/>
      <c r="H134" s="37"/>
      <c r="I134" s="30" t="s">
        <v>29</v>
      </c>
      <c r="J134" s="33" t="str">
        <f>E21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27</v>
      </c>
      <c r="D135" s="37"/>
      <c r="E135" s="37"/>
      <c r="F135" s="28" t="str">
        <f>IF(E18="","",E18)</f>
        <v>Vyplň údaj</v>
      </c>
      <c r="G135" s="37"/>
      <c r="H135" s="37"/>
      <c r="I135" s="30" t="s">
        <v>31</v>
      </c>
      <c r="J135" s="33" t="str">
        <f>E24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123</v>
      </c>
      <c r="D137" s="168" t="s">
        <v>58</v>
      </c>
      <c r="E137" s="168" t="s">
        <v>54</v>
      </c>
      <c r="F137" s="168" t="s">
        <v>55</v>
      </c>
      <c r="G137" s="168" t="s">
        <v>124</v>
      </c>
      <c r="H137" s="168" t="s">
        <v>125</v>
      </c>
      <c r="I137" s="168" t="s">
        <v>126</v>
      </c>
      <c r="J137" s="169" t="s">
        <v>97</v>
      </c>
      <c r="K137" s="170" t="s">
        <v>127</v>
      </c>
      <c r="L137" s="171"/>
      <c r="M137" s="76" t="s">
        <v>1</v>
      </c>
      <c r="N137" s="77" t="s">
        <v>37</v>
      </c>
      <c r="O137" s="77" t="s">
        <v>128</v>
      </c>
      <c r="P137" s="77" t="s">
        <v>129</v>
      </c>
      <c r="Q137" s="77" t="s">
        <v>130</v>
      </c>
      <c r="R137" s="77" t="s">
        <v>131</v>
      </c>
      <c r="S137" s="77" t="s">
        <v>132</v>
      </c>
      <c r="T137" s="78" t="s">
        <v>133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134</v>
      </c>
      <c r="D138" s="37"/>
      <c r="E138" s="37"/>
      <c r="F138" s="37"/>
      <c r="G138" s="37"/>
      <c r="H138" s="37"/>
      <c r="I138" s="37"/>
      <c r="J138" s="172">
        <f>BK138</f>
        <v>0</v>
      </c>
      <c r="K138" s="37"/>
      <c r="L138" s="40"/>
      <c r="M138" s="79"/>
      <c r="N138" s="173"/>
      <c r="O138" s="80"/>
      <c r="P138" s="174">
        <f>P139+P224+P519+P523</f>
        <v>0</v>
      </c>
      <c r="Q138" s="80"/>
      <c r="R138" s="174">
        <f>R139+R224+R519+R523</f>
        <v>10.36023374</v>
      </c>
      <c r="S138" s="80"/>
      <c r="T138" s="175">
        <f>T139+T224+T519+T523</f>
        <v>11.01153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72</v>
      </c>
      <c r="AU138" s="18" t="s">
        <v>99</v>
      </c>
      <c r="BK138" s="176">
        <f>BK139+BK224+BK519+BK523</f>
        <v>0</v>
      </c>
    </row>
    <row r="139" spans="1:65" s="12" customFormat="1" ht="25.9" customHeight="1">
      <c r="B139" s="177"/>
      <c r="C139" s="178"/>
      <c r="D139" s="179" t="s">
        <v>72</v>
      </c>
      <c r="E139" s="180" t="s">
        <v>135</v>
      </c>
      <c r="F139" s="180" t="s">
        <v>136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P140+P155+P217</f>
        <v>0</v>
      </c>
      <c r="Q139" s="185"/>
      <c r="R139" s="186">
        <f>R140+R155+R217</f>
        <v>0.4327452</v>
      </c>
      <c r="S139" s="185"/>
      <c r="T139" s="187">
        <f>T140+T155+T217</f>
        <v>1.2972399999999999</v>
      </c>
      <c r="AR139" s="188" t="s">
        <v>80</v>
      </c>
      <c r="AT139" s="189" t="s">
        <v>72</v>
      </c>
      <c r="AU139" s="189" t="s">
        <v>73</v>
      </c>
      <c r="AY139" s="188" t="s">
        <v>137</v>
      </c>
      <c r="BK139" s="190">
        <f>BK140+BK155+BK217</f>
        <v>0</v>
      </c>
    </row>
    <row r="140" spans="1:65" s="12" customFormat="1" ht="22.9" customHeight="1">
      <c r="B140" s="177"/>
      <c r="C140" s="178"/>
      <c r="D140" s="179" t="s">
        <v>72</v>
      </c>
      <c r="E140" s="191" t="s">
        <v>138</v>
      </c>
      <c r="F140" s="191" t="s">
        <v>139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0.415854</v>
      </c>
      <c r="S140" s="185"/>
      <c r="T140" s="187">
        <f>T141</f>
        <v>0</v>
      </c>
      <c r="AR140" s="188" t="s">
        <v>80</v>
      </c>
      <c r="AT140" s="189" t="s">
        <v>72</v>
      </c>
      <c r="AU140" s="189" t="s">
        <v>80</v>
      </c>
      <c r="AY140" s="188" t="s">
        <v>137</v>
      </c>
      <c r="BK140" s="190">
        <f>BK141</f>
        <v>0</v>
      </c>
    </row>
    <row r="141" spans="1:65" s="12" customFormat="1" ht="20.85" customHeight="1">
      <c r="B141" s="177"/>
      <c r="C141" s="178"/>
      <c r="D141" s="179" t="s">
        <v>72</v>
      </c>
      <c r="E141" s="191" t="s">
        <v>140</v>
      </c>
      <c r="F141" s="191" t="s">
        <v>141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SUM(P142:P154)</f>
        <v>0</v>
      </c>
      <c r="Q141" s="185"/>
      <c r="R141" s="186">
        <f>SUM(R142:R154)</f>
        <v>0.415854</v>
      </c>
      <c r="S141" s="185"/>
      <c r="T141" s="187">
        <f>SUM(T142:T154)</f>
        <v>0</v>
      </c>
      <c r="AR141" s="188" t="s">
        <v>80</v>
      </c>
      <c r="AT141" s="189" t="s">
        <v>72</v>
      </c>
      <c r="AU141" s="189" t="s">
        <v>84</v>
      </c>
      <c r="AY141" s="188" t="s">
        <v>137</v>
      </c>
      <c r="BK141" s="190">
        <f>SUM(BK142:BK154)</f>
        <v>0</v>
      </c>
    </row>
    <row r="142" spans="1:65" s="2" customFormat="1" ht="21.75" customHeight="1">
      <c r="A142" s="35"/>
      <c r="B142" s="36"/>
      <c r="C142" s="193" t="s">
        <v>80</v>
      </c>
      <c r="D142" s="193" t="s">
        <v>142</v>
      </c>
      <c r="E142" s="194" t="s">
        <v>143</v>
      </c>
      <c r="F142" s="195" t="s">
        <v>144</v>
      </c>
      <c r="G142" s="196" t="s">
        <v>145</v>
      </c>
      <c r="H142" s="197">
        <v>3.4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39</v>
      </c>
      <c r="O142" s="72"/>
      <c r="P142" s="203">
        <f>O142*H142</f>
        <v>0</v>
      </c>
      <c r="Q142" s="203">
        <v>8.2500000000000004E-3</v>
      </c>
      <c r="R142" s="203">
        <f>Q142*H142</f>
        <v>2.8050000000000002E-2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146</v>
      </c>
      <c r="AT142" s="205" t="s">
        <v>142</v>
      </c>
      <c r="AU142" s="205" t="s">
        <v>147</v>
      </c>
      <c r="AY142" s="18" t="s">
        <v>137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84</v>
      </c>
      <c r="BK142" s="206">
        <f>ROUND(I142*H142,2)</f>
        <v>0</v>
      </c>
      <c r="BL142" s="18" t="s">
        <v>146</v>
      </c>
      <c r="BM142" s="205" t="s">
        <v>148</v>
      </c>
    </row>
    <row r="143" spans="1:65" s="13" customFormat="1" ht="11.25">
      <c r="B143" s="207"/>
      <c r="C143" s="208"/>
      <c r="D143" s="209" t="s">
        <v>149</v>
      </c>
      <c r="E143" s="210" t="s">
        <v>1</v>
      </c>
      <c r="F143" s="211" t="s">
        <v>150</v>
      </c>
      <c r="G143" s="208"/>
      <c r="H143" s="212">
        <v>3.4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149</v>
      </c>
      <c r="AU143" s="218" t="s">
        <v>147</v>
      </c>
      <c r="AV143" s="13" t="s">
        <v>84</v>
      </c>
      <c r="AW143" s="13" t="s">
        <v>30</v>
      </c>
      <c r="AX143" s="13" t="s">
        <v>73</v>
      </c>
      <c r="AY143" s="218" t="s">
        <v>137</v>
      </c>
    </row>
    <row r="144" spans="1:65" s="14" customFormat="1" ht="11.25">
      <c r="B144" s="219"/>
      <c r="C144" s="220"/>
      <c r="D144" s="209" t="s">
        <v>149</v>
      </c>
      <c r="E144" s="221" t="s">
        <v>1</v>
      </c>
      <c r="F144" s="222" t="s">
        <v>151</v>
      </c>
      <c r="G144" s="220"/>
      <c r="H144" s="223">
        <v>3.4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149</v>
      </c>
      <c r="AU144" s="229" t="s">
        <v>147</v>
      </c>
      <c r="AV144" s="14" t="s">
        <v>147</v>
      </c>
      <c r="AW144" s="14" t="s">
        <v>30</v>
      </c>
      <c r="AX144" s="14" t="s">
        <v>80</v>
      </c>
      <c r="AY144" s="229" t="s">
        <v>137</v>
      </c>
    </row>
    <row r="145" spans="1:65" s="2" customFormat="1" ht="55.5" customHeight="1">
      <c r="A145" s="35"/>
      <c r="B145" s="36"/>
      <c r="C145" s="230" t="s">
        <v>84</v>
      </c>
      <c r="D145" s="230" t="s">
        <v>152</v>
      </c>
      <c r="E145" s="231" t="s">
        <v>153</v>
      </c>
      <c r="F145" s="232" t="s">
        <v>154</v>
      </c>
      <c r="G145" s="233" t="s">
        <v>145</v>
      </c>
      <c r="H145" s="234">
        <v>3.468</v>
      </c>
      <c r="I145" s="235"/>
      <c r="J145" s="236">
        <f>ROUND(I145*H145,2)</f>
        <v>0</v>
      </c>
      <c r="K145" s="237"/>
      <c r="L145" s="238"/>
      <c r="M145" s="239" t="s">
        <v>1</v>
      </c>
      <c r="N145" s="240" t="s">
        <v>39</v>
      </c>
      <c r="O145" s="72"/>
      <c r="P145" s="203">
        <f>O145*H145</f>
        <v>0</v>
      </c>
      <c r="Q145" s="203">
        <v>1.4E-3</v>
      </c>
      <c r="R145" s="203">
        <f>Q145*H145</f>
        <v>4.8551999999999996E-3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155</v>
      </c>
      <c r="AT145" s="205" t="s">
        <v>152</v>
      </c>
      <c r="AU145" s="205" t="s">
        <v>147</v>
      </c>
      <c r="AY145" s="18" t="s">
        <v>137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84</v>
      </c>
      <c r="BK145" s="206">
        <f>ROUND(I145*H145,2)</f>
        <v>0</v>
      </c>
      <c r="BL145" s="18" t="s">
        <v>146</v>
      </c>
      <c r="BM145" s="205" t="s">
        <v>156</v>
      </c>
    </row>
    <row r="146" spans="1:65" s="13" customFormat="1" ht="11.25">
      <c r="B146" s="207"/>
      <c r="C146" s="208"/>
      <c r="D146" s="209" t="s">
        <v>149</v>
      </c>
      <c r="E146" s="210" t="s">
        <v>1</v>
      </c>
      <c r="F146" s="211" t="s">
        <v>157</v>
      </c>
      <c r="G146" s="208"/>
      <c r="H146" s="212">
        <v>3.468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149</v>
      </c>
      <c r="AU146" s="218" t="s">
        <v>147</v>
      </c>
      <c r="AV146" s="13" t="s">
        <v>84</v>
      </c>
      <c r="AW146" s="13" t="s">
        <v>30</v>
      </c>
      <c r="AX146" s="13" t="s">
        <v>80</v>
      </c>
      <c r="AY146" s="218" t="s">
        <v>137</v>
      </c>
    </row>
    <row r="147" spans="1:65" s="2" customFormat="1" ht="21.75" customHeight="1">
      <c r="A147" s="35"/>
      <c r="B147" s="36"/>
      <c r="C147" s="193" t="s">
        <v>147</v>
      </c>
      <c r="D147" s="193" t="s">
        <v>142</v>
      </c>
      <c r="E147" s="194" t="s">
        <v>158</v>
      </c>
      <c r="F147" s="195" t="s">
        <v>159</v>
      </c>
      <c r="G147" s="196" t="s">
        <v>145</v>
      </c>
      <c r="H147" s="197">
        <v>27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39</v>
      </c>
      <c r="O147" s="72"/>
      <c r="P147" s="203">
        <f>O147*H147</f>
        <v>0</v>
      </c>
      <c r="Q147" s="203">
        <v>8.5000000000000006E-3</v>
      </c>
      <c r="R147" s="203">
        <f>Q147*H147</f>
        <v>0.22950000000000001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146</v>
      </c>
      <c r="AT147" s="205" t="s">
        <v>142</v>
      </c>
      <c r="AU147" s="205" t="s">
        <v>147</v>
      </c>
      <c r="AY147" s="18" t="s">
        <v>137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84</v>
      </c>
      <c r="BK147" s="206">
        <f>ROUND(I147*H147,2)</f>
        <v>0</v>
      </c>
      <c r="BL147" s="18" t="s">
        <v>146</v>
      </c>
      <c r="BM147" s="205" t="s">
        <v>160</v>
      </c>
    </row>
    <row r="148" spans="1:65" s="13" customFormat="1" ht="11.25">
      <c r="B148" s="207"/>
      <c r="C148" s="208"/>
      <c r="D148" s="209" t="s">
        <v>149</v>
      </c>
      <c r="E148" s="210" t="s">
        <v>1</v>
      </c>
      <c r="F148" s="211" t="s">
        <v>161</v>
      </c>
      <c r="G148" s="208"/>
      <c r="H148" s="212">
        <v>27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149</v>
      </c>
      <c r="AU148" s="218" t="s">
        <v>147</v>
      </c>
      <c r="AV148" s="13" t="s">
        <v>84</v>
      </c>
      <c r="AW148" s="13" t="s">
        <v>30</v>
      </c>
      <c r="AX148" s="13" t="s">
        <v>73</v>
      </c>
      <c r="AY148" s="218" t="s">
        <v>137</v>
      </c>
    </row>
    <row r="149" spans="1:65" s="14" customFormat="1" ht="11.25">
      <c r="B149" s="219"/>
      <c r="C149" s="220"/>
      <c r="D149" s="209" t="s">
        <v>149</v>
      </c>
      <c r="E149" s="221" t="s">
        <v>1</v>
      </c>
      <c r="F149" s="222" t="s">
        <v>151</v>
      </c>
      <c r="G149" s="220"/>
      <c r="H149" s="223">
        <v>27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149</v>
      </c>
      <c r="AU149" s="229" t="s">
        <v>147</v>
      </c>
      <c r="AV149" s="14" t="s">
        <v>147</v>
      </c>
      <c r="AW149" s="14" t="s">
        <v>30</v>
      </c>
      <c r="AX149" s="14" t="s">
        <v>80</v>
      </c>
      <c r="AY149" s="229" t="s">
        <v>137</v>
      </c>
    </row>
    <row r="150" spans="1:65" s="2" customFormat="1" ht="16.5" customHeight="1">
      <c r="A150" s="35"/>
      <c r="B150" s="36"/>
      <c r="C150" s="230" t="s">
        <v>146</v>
      </c>
      <c r="D150" s="230" t="s">
        <v>152</v>
      </c>
      <c r="E150" s="231" t="s">
        <v>162</v>
      </c>
      <c r="F150" s="232" t="s">
        <v>163</v>
      </c>
      <c r="G150" s="233" t="s">
        <v>145</v>
      </c>
      <c r="H150" s="234">
        <v>27.54</v>
      </c>
      <c r="I150" s="235"/>
      <c r="J150" s="236">
        <f>ROUND(I150*H150,2)</f>
        <v>0</v>
      </c>
      <c r="K150" s="237"/>
      <c r="L150" s="238"/>
      <c r="M150" s="239" t="s">
        <v>1</v>
      </c>
      <c r="N150" s="240" t="s">
        <v>39</v>
      </c>
      <c r="O150" s="72"/>
      <c r="P150" s="203">
        <f>O150*H150</f>
        <v>0</v>
      </c>
      <c r="Q150" s="203">
        <v>2.7200000000000002E-3</v>
      </c>
      <c r="R150" s="203">
        <f>Q150*H150</f>
        <v>7.4908799999999998E-2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155</v>
      </c>
      <c r="AT150" s="205" t="s">
        <v>152</v>
      </c>
      <c r="AU150" s="205" t="s">
        <v>147</v>
      </c>
      <c r="AY150" s="18" t="s">
        <v>137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84</v>
      </c>
      <c r="BK150" s="206">
        <f>ROUND(I150*H150,2)</f>
        <v>0</v>
      </c>
      <c r="BL150" s="18" t="s">
        <v>146</v>
      </c>
      <c r="BM150" s="205" t="s">
        <v>164</v>
      </c>
    </row>
    <row r="151" spans="1:65" s="13" customFormat="1" ht="11.25">
      <c r="B151" s="207"/>
      <c r="C151" s="208"/>
      <c r="D151" s="209" t="s">
        <v>149</v>
      </c>
      <c r="E151" s="210" t="s">
        <v>1</v>
      </c>
      <c r="F151" s="211" t="s">
        <v>165</v>
      </c>
      <c r="G151" s="208"/>
      <c r="H151" s="212">
        <v>27.54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149</v>
      </c>
      <c r="AU151" s="218" t="s">
        <v>147</v>
      </c>
      <c r="AV151" s="13" t="s">
        <v>84</v>
      </c>
      <c r="AW151" s="13" t="s">
        <v>30</v>
      </c>
      <c r="AX151" s="13" t="s">
        <v>80</v>
      </c>
      <c r="AY151" s="218" t="s">
        <v>137</v>
      </c>
    </row>
    <row r="152" spans="1:65" s="2" customFormat="1" ht="21.75" customHeight="1">
      <c r="A152" s="35"/>
      <c r="B152" s="36"/>
      <c r="C152" s="193" t="s">
        <v>166</v>
      </c>
      <c r="D152" s="193" t="s">
        <v>142</v>
      </c>
      <c r="E152" s="194" t="s">
        <v>167</v>
      </c>
      <c r="F152" s="195" t="s">
        <v>168</v>
      </c>
      <c r="G152" s="196" t="s">
        <v>145</v>
      </c>
      <c r="H152" s="197">
        <v>3.4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39</v>
      </c>
      <c r="O152" s="72"/>
      <c r="P152" s="203">
        <f>O152*H152</f>
        <v>0</v>
      </c>
      <c r="Q152" s="203">
        <v>2.3099999999999999E-2</v>
      </c>
      <c r="R152" s="203">
        <f>Q152*H152</f>
        <v>7.8539999999999999E-2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146</v>
      </c>
      <c r="AT152" s="205" t="s">
        <v>142</v>
      </c>
      <c r="AU152" s="205" t="s">
        <v>147</v>
      </c>
      <c r="AY152" s="18" t="s">
        <v>137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84</v>
      </c>
      <c r="BK152" s="206">
        <f>ROUND(I152*H152,2)</f>
        <v>0</v>
      </c>
      <c r="BL152" s="18" t="s">
        <v>146</v>
      </c>
      <c r="BM152" s="205" t="s">
        <v>169</v>
      </c>
    </row>
    <row r="153" spans="1:65" s="13" customFormat="1" ht="11.25">
      <c r="B153" s="207"/>
      <c r="C153" s="208"/>
      <c r="D153" s="209" t="s">
        <v>149</v>
      </c>
      <c r="E153" s="210" t="s">
        <v>1</v>
      </c>
      <c r="F153" s="211" t="s">
        <v>170</v>
      </c>
      <c r="G153" s="208"/>
      <c r="H153" s="212">
        <v>3.4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149</v>
      </c>
      <c r="AU153" s="218" t="s">
        <v>147</v>
      </c>
      <c r="AV153" s="13" t="s">
        <v>84</v>
      </c>
      <c r="AW153" s="13" t="s">
        <v>30</v>
      </c>
      <c r="AX153" s="13" t="s">
        <v>73</v>
      </c>
      <c r="AY153" s="218" t="s">
        <v>137</v>
      </c>
    </row>
    <row r="154" spans="1:65" s="14" customFormat="1" ht="11.25">
      <c r="B154" s="219"/>
      <c r="C154" s="220"/>
      <c r="D154" s="209" t="s">
        <v>149</v>
      </c>
      <c r="E154" s="221" t="s">
        <v>1</v>
      </c>
      <c r="F154" s="222" t="s">
        <v>151</v>
      </c>
      <c r="G154" s="220"/>
      <c r="H154" s="223">
        <v>3.4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149</v>
      </c>
      <c r="AU154" s="229" t="s">
        <v>147</v>
      </c>
      <c r="AV154" s="14" t="s">
        <v>147</v>
      </c>
      <c r="AW154" s="14" t="s">
        <v>30</v>
      </c>
      <c r="AX154" s="14" t="s">
        <v>80</v>
      </c>
      <c r="AY154" s="229" t="s">
        <v>137</v>
      </c>
    </row>
    <row r="155" spans="1:65" s="12" customFormat="1" ht="22.9" customHeight="1">
      <c r="B155" s="177"/>
      <c r="C155" s="178"/>
      <c r="D155" s="179" t="s">
        <v>72</v>
      </c>
      <c r="E155" s="191" t="s">
        <v>171</v>
      </c>
      <c r="F155" s="191" t="s">
        <v>172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P156+P179+P196+P214</f>
        <v>0</v>
      </c>
      <c r="Q155" s="185"/>
      <c r="R155" s="186">
        <f>R156+R179+R196+R214</f>
        <v>1.6891199999999999E-2</v>
      </c>
      <c r="S155" s="185"/>
      <c r="T155" s="187">
        <f>T156+T179+T196+T214</f>
        <v>1.2972399999999999</v>
      </c>
      <c r="AR155" s="188" t="s">
        <v>80</v>
      </c>
      <c r="AT155" s="189" t="s">
        <v>72</v>
      </c>
      <c r="AU155" s="189" t="s">
        <v>80</v>
      </c>
      <c r="AY155" s="188" t="s">
        <v>137</v>
      </c>
      <c r="BK155" s="190">
        <f>BK156+BK179+BK196+BK214</f>
        <v>0</v>
      </c>
    </row>
    <row r="156" spans="1:65" s="12" customFormat="1" ht="20.85" customHeight="1">
      <c r="B156" s="177"/>
      <c r="C156" s="178"/>
      <c r="D156" s="179" t="s">
        <v>72</v>
      </c>
      <c r="E156" s="191" t="s">
        <v>173</v>
      </c>
      <c r="F156" s="191" t="s">
        <v>174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SUM(P157:P178)</f>
        <v>0</v>
      </c>
      <c r="Q156" s="185"/>
      <c r="R156" s="186">
        <f>SUM(R157:R178)</f>
        <v>1.2916799999999999E-2</v>
      </c>
      <c r="S156" s="185"/>
      <c r="T156" s="187">
        <f>SUM(T157:T178)</f>
        <v>0</v>
      </c>
      <c r="AR156" s="188" t="s">
        <v>80</v>
      </c>
      <c r="AT156" s="189" t="s">
        <v>72</v>
      </c>
      <c r="AU156" s="189" t="s">
        <v>84</v>
      </c>
      <c r="AY156" s="188" t="s">
        <v>137</v>
      </c>
      <c r="BK156" s="190">
        <f>SUM(BK157:BK178)</f>
        <v>0</v>
      </c>
    </row>
    <row r="157" spans="1:65" s="2" customFormat="1" ht="21.75" customHeight="1">
      <c r="A157" s="35"/>
      <c r="B157" s="36"/>
      <c r="C157" s="193" t="s">
        <v>138</v>
      </c>
      <c r="D157" s="193" t="s">
        <v>142</v>
      </c>
      <c r="E157" s="194" t="s">
        <v>175</v>
      </c>
      <c r="F157" s="195" t="s">
        <v>176</v>
      </c>
      <c r="G157" s="196" t="s">
        <v>177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39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146</v>
      </c>
      <c r="AT157" s="205" t="s">
        <v>142</v>
      </c>
      <c r="AU157" s="205" t="s">
        <v>147</v>
      </c>
      <c r="AY157" s="18" t="s">
        <v>137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84</v>
      </c>
      <c r="BK157" s="206">
        <f>ROUND(I157*H157,2)</f>
        <v>0</v>
      </c>
      <c r="BL157" s="18" t="s">
        <v>146</v>
      </c>
      <c r="BM157" s="205" t="s">
        <v>178</v>
      </c>
    </row>
    <row r="158" spans="1:65" s="13" customFormat="1" ht="11.25">
      <c r="B158" s="207"/>
      <c r="C158" s="208"/>
      <c r="D158" s="209" t="s">
        <v>149</v>
      </c>
      <c r="E158" s="210" t="s">
        <v>1</v>
      </c>
      <c r="F158" s="211" t="s">
        <v>80</v>
      </c>
      <c r="G158" s="208"/>
      <c r="H158" s="212">
        <v>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149</v>
      </c>
      <c r="AU158" s="218" t="s">
        <v>147</v>
      </c>
      <c r="AV158" s="13" t="s">
        <v>84</v>
      </c>
      <c r="AW158" s="13" t="s">
        <v>30</v>
      </c>
      <c r="AX158" s="13" t="s">
        <v>80</v>
      </c>
      <c r="AY158" s="218" t="s">
        <v>137</v>
      </c>
    </row>
    <row r="159" spans="1:65" s="2" customFormat="1" ht="33" customHeight="1">
      <c r="A159" s="35"/>
      <c r="B159" s="36"/>
      <c r="C159" s="193" t="s">
        <v>179</v>
      </c>
      <c r="D159" s="193" t="s">
        <v>142</v>
      </c>
      <c r="E159" s="194" t="s">
        <v>180</v>
      </c>
      <c r="F159" s="195" t="s">
        <v>181</v>
      </c>
      <c r="G159" s="196" t="s">
        <v>177</v>
      </c>
      <c r="H159" s="197">
        <v>30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39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146</v>
      </c>
      <c r="AT159" s="205" t="s">
        <v>142</v>
      </c>
      <c r="AU159" s="205" t="s">
        <v>147</v>
      </c>
      <c r="AY159" s="18" t="s">
        <v>137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84</v>
      </c>
      <c r="BK159" s="206">
        <f>ROUND(I159*H159,2)</f>
        <v>0</v>
      </c>
      <c r="BL159" s="18" t="s">
        <v>146</v>
      </c>
      <c r="BM159" s="205" t="s">
        <v>182</v>
      </c>
    </row>
    <row r="160" spans="1:65" s="13" customFormat="1" ht="11.25">
      <c r="B160" s="207"/>
      <c r="C160" s="208"/>
      <c r="D160" s="209" t="s">
        <v>149</v>
      </c>
      <c r="E160" s="210" t="s">
        <v>1</v>
      </c>
      <c r="F160" s="211" t="s">
        <v>183</v>
      </c>
      <c r="G160" s="208"/>
      <c r="H160" s="212">
        <v>30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149</v>
      </c>
      <c r="AU160" s="218" t="s">
        <v>147</v>
      </c>
      <c r="AV160" s="13" t="s">
        <v>84</v>
      </c>
      <c r="AW160" s="13" t="s">
        <v>30</v>
      </c>
      <c r="AX160" s="13" t="s">
        <v>80</v>
      </c>
      <c r="AY160" s="218" t="s">
        <v>137</v>
      </c>
    </row>
    <row r="161" spans="1:65" s="2" customFormat="1" ht="21.75" customHeight="1">
      <c r="A161" s="35"/>
      <c r="B161" s="36"/>
      <c r="C161" s="193" t="s">
        <v>155</v>
      </c>
      <c r="D161" s="193" t="s">
        <v>142</v>
      </c>
      <c r="E161" s="194" t="s">
        <v>184</v>
      </c>
      <c r="F161" s="195" t="s">
        <v>185</v>
      </c>
      <c r="G161" s="196" t="s">
        <v>177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39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146</v>
      </c>
      <c r="AT161" s="205" t="s">
        <v>142</v>
      </c>
      <c r="AU161" s="205" t="s">
        <v>147</v>
      </c>
      <c r="AY161" s="18" t="s">
        <v>137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84</v>
      </c>
      <c r="BK161" s="206">
        <f>ROUND(I161*H161,2)</f>
        <v>0</v>
      </c>
      <c r="BL161" s="18" t="s">
        <v>146</v>
      </c>
      <c r="BM161" s="205" t="s">
        <v>186</v>
      </c>
    </row>
    <row r="162" spans="1:65" s="13" customFormat="1" ht="11.25">
      <c r="B162" s="207"/>
      <c r="C162" s="208"/>
      <c r="D162" s="209" t="s">
        <v>149</v>
      </c>
      <c r="E162" s="210" t="s">
        <v>1</v>
      </c>
      <c r="F162" s="211" t="s">
        <v>80</v>
      </c>
      <c r="G162" s="208"/>
      <c r="H162" s="212">
        <v>1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149</v>
      </c>
      <c r="AU162" s="218" t="s">
        <v>147</v>
      </c>
      <c r="AV162" s="13" t="s">
        <v>84</v>
      </c>
      <c r="AW162" s="13" t="s">
        <v>30</v>
      </c>
      <c r="AX162" s="13" t="s">
        <v>80</v>
      </c>
      <c r="AY162" s="218" t="s">
        <v>137</v>
      </c>
    </row>
    <row r="163" spans="1:65" s="2" customFormat="1" ht="33" customHeight="1">
      <c r="A163" s="35"/>
      <c r="B163" s="36"/>
      <c r="C163" s="193" t="s">
        <v>171</v>
      </c>
      <c r="D163" s="193" t="s">
        <v>142</v>
      </c>
      <c r="E163" s="194" t="s">
        <v>187</v>
      </c>
      <c r="F163" s="195" t="s">
        <v>188</v>
      </c>
      <c r="G163" s="196" t="s">
        <v>145</v>
      </c>
      <c r="H163" s="197">
        <v>99.36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39</v>
      </c>
      <c r="O163" s="72"/>
      <c r="P163" s="203">
        <f>O163*H163</f>
        <v>0</v>
      </c>
      <c r="Q163" s="203">
        <v>1.2999999999999999E-4</v>
      </c>
      <c r="R163" s="203">
        <f>Q163*H163</f>
        <v>1.2916799999999999E-2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146</v>
      </c>
      <c r="AT163" s="205" t="s">
        <v>142</v>
      </c>
      <c r="AU163" s="205" t="s">
        <v>147</v>
      </c>
      <c r="AY163" s="18" t="s">
        <v>137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84</v>
      </c>
      <c r="BK163" s="206">
        <f>ROUND(I163*H163,2)</f>
        <v>0</v>
      </c>
      <c r="BL163" s="18" t="s">
        <v>146</v>
      </c>
      <c r="BM163" s="205" t="s">
        <v>189</v>
      </c>
    </row>
    <row r="164" spans="1:65" s="15" customFormat="1" ht="11.25">
      <c r="B164" s="241"/>
      <c r="C164" s="242"/>
      <c r="D164" s="209" t="s">
        <v>149</v>
      </c>
      <c r="E164" s="243" t="s">
        <v>1</v>
      </c>
      <c r="F164" s="244" t="s">
        <v>190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149</v>
      </c>
      <c r="AU164" s="250" t="s">
        <v>147</v>
      </c>
      <c r="AV164" s="15" t="s">
        <v>80</v>
      </c>
      <c r="AW164" s="15" t="s">
        <v>30</v>
      </c>
      <c r="AX164" s="15" t="s">
        <v>73</v>
      </c>
      <c r="AY164" s="250" t="s">
        <v>137</v>
      </c>
    </row>
    <row r="165" spans="1:65" s="13" customFormat="1" ht="11.25">
      <c r="B165" s="207"/>
      <c r="C165" s="208"/>
      <c r="D165" s="209" t="s">
        <v>149</v>
      </c>
      <c r="E165" s="210" t="s">
        <v>1</v>
      </c>
      <c r="F165" s="211" t="s">
        <v>191</v>
      </c>
      <c r="G165" s="208"/>
      <c r="H165" s="212">
        <v>2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149</v>
      </c>
      <c r="AU165" s="218" t="s">
        <v>147</v>
      </c>
      <c r="AV165" s="13" t="s">
        <v>84</v>
      </c>
      <c r="AW165" s="13" t="s">
        <v>30</v>
      </c>
      <c r="AX165" s="13" t="s">
        <v>73</v>
      </c>
      <c r="AY165" s="218" t="s">
        <v>137</v>
      </c>
    </row>
    <row r="166" spans="1:65" s="14" customFormat="1" ht="11.25">
      <c r="B166" s="219"/>
      <c r="C166" s="220"/>
      <c r="D166" s="209" t="s">
        <v>149</v>
      </c>
      <c r="E166" s="221" t="s">
        <v>1</v>
      </c>
      <c r="F166" s="222" t="s">
        <v>151</v>
      </c>
      <c r="G166" s="220"/>
      <c r="H166" s="223">
        <v>2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149</v>
      </c>
      <c r="AU166" s="229" t="s">
        <v>147</v>
      </c>
      <c r="AV166" s="14" t="s">
        <v>147</v>
      </c>
      <c r="AW166" s="14" t="s">
        <v>30</v>
      </c>
      <c r="AX166" s="14" t="s">
        <v>73</v>
      </c>
      <c r="AY166" s="229" t="s">
        <v>137</v>
      </c>
    </row>
    <row r="167" spans="1:65" s="15" customFormat="1" ht="11.25">
      <c r="B167" s="241"/>
      <c r="C167" s="242"/>
      <c r="D167" s="209" t="s">
        <v>149</v>
      </c>
      <c r="E167" s="243" t="s">
        <v>1</v>
      </c>
      <c r="F167" s="244" t="s">
        <v>192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149</v>
      </c>
      <c r="AU167" s="250" t="s">
        <v>147</v>
      </c>
      <c r="AV167" s="15" t="s">
        <v>80</v>
      </c>
      <c r="AW167" s="15" t="s">
        <v>30</v>
      </c>
      <c r="AX167" s="15" t="s">
        <v>73</v>
      </c>
      <c r="AY167" s="250" t="s">
        <v>137</v>
      </c>
    </row>
    <row r="168" spans="1:65" s="13" customFormat="1" ht="11.25">
      <c r="B168" s="207"/>
      <c r="C168" s="208"/>
      <c r="D168" s="209" t="s">
        <v>149</v>
      </c>
      <c r="E168" s="210" t="s">
        <v>1</v>
      </c>
      <c r="F168" s="211" t="s">
        <v>193</v>
      </c>
      <c r="G168" s="208"/>
      <c r="H168" s="212">
        <v>18.399999999999999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149</v>
      </c>
      <c r="AU168" s="218" t="s">
        <v>147</v>
      </c>
      <c r="AV168" s="13" t="s">
        <v>84</v>
      </c>
      <c r="AW168" s="13" t="s">
        <v>30</v>
      </c>
      <c r="AX168" s="13" t="s">
        <v>73</v>
      </c>
      <c r="AY168" s="218" t="s">
        <v>137</v>
      </c>
    </row>
    <row r="169" spans="1:65" s="13" customFormat="1" ht="11.25">
      <c r="B169" s="207"/>
      <c r="C169" s="208"/>
      <c r="D169" s="209" t="s">
        <v>149</v>
      </c>
      <c r="E169" s="210" t="s">
        <v>1</v>
      </c>
      <c r="F169" s="211" t="s">
        <v>194</v>
      </c>
      <c r="G169" s="208"/>
      <c r="H169" s="212">
        <v>17.600000000000001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149</v>
      </c>
      <c r="AU169" s="218" t="s">
        <v>147</v>
      </c>
      <c r="AV169" s="13" t="s">
        <v>84</v>
      </c>
      <c r="AW169" s="13" t="s">
        <v>30</v>
      </c>
      <c r="AX169" s="13" t="s">
        <v>73</v>
      </c>
      <c r="AY169" s="218" t="s">
        <v>137</v>
      </c>
    </row>
    <row r="170" spans="1:65" s="13" customFormat="1" ht="11.25">
      <c r="B170" s="207"/>
      <c r="C170" s="208"/>
      <c r="D170" s="209" t="s">
        <v>149</v>
      </c>
      <c r="E170" s="210" t="s">
        <v>1</v>
      </c>
      <c r="F170" s="211" t="s">
        <v>195</v>
      </c>
      <c r="G170" s="208"/>
      <c r="H170" s="212">
        <v>13.6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149</v>
      </c>
      <c r="AU170" s="218" t="s">
        <v>147</v>
      </c>
      <c r="AV170" s="13" t="s">
        <v>84</v>
      </c>
      <c r="AW170" s="13" t="s">
        <v>30</v>
      </c>
      <c r="AX170" s="13" t="s">
        <v>73</v>
      </c>
      <c r="AY170" s="218" t="s">
        <v>137</v>
      </c>
    </row>
    <row r="171" spans="1:65" s="13" customFormat="1" ht="11.25">
      <c r="B171" s="207"/>
      <c r="C171" s="208"/>
      <c r="D171" s="209" t="s">
        <v>149</v>
      </c>
      <c r="E171" s="210" t="s">
        <v>1</v>
      </c>
      <c r="F171" s="211" t="s">
        <v>196</v>
      </c>
      <c r="G171" s="208"/>
      <c r="H171" s="212">
        <v>23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149</v>
      </c>
      <c r="AU171" s="218" t="s">
        <v>147</v>
      </c>
      <c r="AV171" s="13" t="s">
        <v>84</v>
      </c>
      <c r="AW171" s="13" t="s">
        <v>30</v>
      </c>
      <c r="AX171" s="13" t="s">
        <v>73</v>
      </c>
      <c r="AY171" s="218" t="s">
        <v>137</v>
      </c>
    </row>
    <row r="172" spans="1:65" s="13" customFormat="1" ht="11.25">
      <c r="B172" s="207"/>
      <c r="C172" s="208"/>
      <c r="D172" s="209" t="s">
        <v>149</v>
      </c>
      <c r="E172" s="210" t="s">
        <v>1</v>
      </c>
      <c r="F172" s="211" t="s">
        <v>197</v>
      </c>
      <c r="G172" s="208"/>
      <c r="H172" s="212">
        <v>1.56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149</v>
      </c>
      <c r="AU172" s="218" t="s">
        <v>147</v>
      </c>
      <c r="AV172" s="13" t="s">
        <v>84</v>
      </c>
      <c r="AW172" s="13" t="s">
        <v>30</v>
      </c>
      <c r="AX172" s="13" t="s">
        <v>73</v>
      </c>
      <c r="AY172" s="218" t="s">
        <v>137</v>
      </c>
    </row>
    <row r="173" spans="1:65" s="13" customFormat="1" ht="11.25">
      <c r="B173" s="207"/>
      <c r="C173" s="208"/>
      <c r="D173" s="209" t="s">
        <v>149</v>
      </c>
      <c r="E173" s="210" t="s">
        <v>1</v>
      </c>
      <c r="F173" s="211" t="s">
        <v>198</v>
      </c>
      <c r="G173" s="208"/>
      <c r="H173" s="212">
        <v>10.5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149</v>
      </c>
      <c r="AU173" s="218" t="s">
        <v>147</v>
      </c>
      <c r="AV173" s="13" t="s">
        <v>84</v>
      </c>
      <c r="AW173" s="13" t="s">
        <v>30</v>
      </c>
      <c r="AX173" s="13" t="s">
        <v>73</v>
      </c>
      <c r="AY173" s="218" t="s">
        <v>137</v>
      </c>
    </row>
    <row r="174" spans="1:65" s="13" customFormat="1" ht="11.25">
      <c r="B174" s="207"/>
      <c r="C174" s="208"/>
      <c r="D174" s="209" t="s">
        <v>149</v>
      </c>
      <c r="E174" s="210" t="s">
        <v>1</v>
      </c>
      <c r="F174" s="211" t="s">
        <v>199</v>
      </c>
      <c r="G174" s="208"/>
      <c r="H174" s="212">
        <v>6.9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149</v>
      </c>
      <c r="AU174" s="218" t="s">
        <v>147</v>
      </c>
      <c r="AV174" s="13" t="s">
        <v>84</v>
      </c>
      <c r="AW174" s="13" t="s">
        <v>30</v>
      </c>
      <c r="AX174" s="13" t="s">
        <v>73</v>
      </c>
      <c r="AY174" s="218" t="s">
        <v>137</v>
      </c>
    </row>
    <row r="175" spans="1:65" s="13" customFormat="1" ht="11.25">
      <c r="B175" s="207"/>
      <c r="C175" s="208"/>
      <c r="D175" s="209" t="s">
        <v>149</v>
      </c>
      <c r="E175" s="210" t="s">
        <v>1</v>
      </c>
      <c r="F175" s="211" t="s">
        <v>200</v>
      </c>
      <c r="G175" s="208"/>
      <c r="H175" s="212">
        <v>1.7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149</v>
      </c>
      <c r="AU175" s="218" t="s">
        <v>147</v>
      </c>
      <c r="AV175" s="13" t="s">
        <v>84</v>
      </c>
      <c r="AW175" s="13" t="s">
        <v>30</v>
      </c>
      <c r="AX175" s="13" t="s">
        <v>73</v>
      </c>
      <c r="AY175" s="218" t="s">
        <v>137</v>
      </c>
    </row>
    <row r="176" spans="1:65" s="13" customFormat="1" ht="11.25">
      <c r="B176" s="207"/>
      <c r="C176" s="208"/>
      <c r="D176" s="209" t="s">
        <v>149</v>
      </c>
      <c r="E176" s="210" t="s">
        <v>1</v>
      </c>
      <c r="F176" s="211" t="s">
        <v>201</v>
      </c>
      <c r="G176" s="208"/>
      <c r="H176" s="212">
        <v>4.0999999999999996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149</v>
      </c>
      <c r="AU176" s="218" t="s">
        <v>147</v>
      </c>
      <c r="AV176" s="13" t="s">
        <v>84</v>
      </c>
      <c r="AW176" s="13" t="s">
        <v>30</v>
      </c>
      <c r="AX176" s="13" t="s">
        <v>73</v>
      </c>
      <c r="AY176" s="218" t="s">
        <v>137</v>
      </c>
    </row>
    <row r="177" spans="1:65" s="14" customFormat="1" ht="11.25">
      <c r="B177" s="219"/>
      <c r="C177" s="220"/>
      <c r="D177" s="209" t="s">
        <v>149</v>
      </c>
      <c r="E177" s="221" t="s">
        <v>1</v>
      </c>
      <c r="F177" s="222" t="s">
        <v>151</v>
      </c>
      <c r="G177" s="220"/>
      <c r="H177" s="223">
        <v>97.36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149</v>
      </c>
      <c r="AU177" s="229" t="s">
        <v>147</v>
      </c>
      <c r="AV177" s="14" t="s">
        <v>147</v>
      </c>
      <c r="AW177" s="14" t="s">
        <v>30</v>
      </c>
      <c r="AX177" s="14" t="s">
        <v>73</v>
      </c>
      <c r="AY177" s="229" t="s">
        <v>137</v>
      </c>
    </row>
    <row r="178" spans="1:65" s="16" customFormat="1" ht="11.25">
      <c r="B178" s="251"/>
      <c r="C178" s="252"/>
      <c r="D178" s="209" t="s">
        <v>149</v>
      </c>
      <c r="E178" s="253" t="s">
        <v>1</v>
      </c>
      <c r="F178" s="254" t="s">
        <v>202</v>
      </c>
      <c r="G178" s="252"/>
      <c r="H178" s="255">
        <v>99.36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149</v>
      </c>
      <c r="AU178" s="261" t="s">
        <v>147</v>
      </c>
      <c r="AV178" s="16" t="s">
        <v>146</v>
      </c>
      <c r="AW178" s="16" t="s">
        <v>30</v>
      </c>
      <c r="AX178" s="16" t="s">
        <v>80</v>
      </c>
      <c r="AY178" s="261" t="s">
        <v>137</v>
      </c>
    </row>
    <row r="179" spans="1:65" s="12" customFormat="1" ht="20.85" customHeight="1">
      <c r="B179" s="177"/>
      <c r="C179" s="178"/>
      <c r="D179" s="179" t="s">
        <v>72</v>
      </c>
      <c r="E179" s="191" t="s">
        <v>203</v>
      </c>
      <c r="F179" s="191" t="s">
        <v>204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SUM(P180:P195)</f>
        <v>0</v>
      </c>
      <c r="Q179" s="185"/>
      <c r="R179" s="186">
        <f>SUM(R180:R195)</f>
        <v>3.9744000000000003E-3</v>
      </c>
      <c r="S179" s="185"/>
      <c r="T179" s="187">
        <f>SUM(T180:T195)</f>
        <v>0</v>
      </c>
      <c r="AR179" s="188" t="s">
        <v>80</v>
      </c>
      <c r="AT179" s="189" t="s">
        <v>72</v>
      </c>
      <c r="AU179" s="189" t="s">
        <v>84</v>
      </c>
      <c r="AY179" s="188" t="s">
        <v>137</v>
      </c>
      <c r="BK179" s="190">
        <f>SUM(BK180:BK195)</f>
        <v>0</v>
      </c>
    </row>
    <row r="180" spans="1:65" s="2" customFormat="1" ht="21.75" customHeight="1">
      <c r="A180" s="35"/>
      <c r="B180" s="36"/>
      <c r="C180" s="193" t="s">
        <v>205</v>
      </c>
      <c r="D180" s="193" t="s">
        <v>142</v>
      </c>
      <c r="E180" s="194" t="s">
        <v>206</v>
      </c>
      <c r="F180" s="195" t="s">
        <v>207</v>
      </c>
      <c r="G180" s="196" t="s">
        <v>145</v>
      </c>
      <c r="H180" s="197">
        <v>99.36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39</v>
      </c>
      <c r="O180" s="72"/>
      <c r="P180" s="203">
        <f>O180*H180</f>
        <v>0</v>
      </c>
      <c r="Q180" s="203">
        <v>4.0000000000000003E-5</v>
      </c>
      <c r="R180" s="203">
        <f>Q180*H180</f>
        <v>3.9744000000000003E-3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146</v>
      </c>
      <c r="AT180" s="205" t="s">
        <v>142</v>
      </c>
      <c r="AU180" s="205" t="s">
        <v>147</v>
      </c>
      <c r="AY180" s="18" t="s">
        <v>137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84</v>
      </c>
      <c r="BK180" s="206">
        <f>ROUND(I180*H180,2)</f>
        <v>0</v>
      </c>
      <c r="BL180" s="18" t="s">
        <v>146</v>
      </c>
      <c r="BM180" s="205" t="s">
        <v>208</v>
      </c>
    </row>
    <row r="181" spans="1:65" s="15" customFormat="1" ht="11.25">
      <c r="B181" s="241"/>
      <c r="C181" s="242"/>
      <c r="D181" s="209" t="s">
        <v>149</v>
      </c>
      <c r="E181" s="243" t="s">
        <v>1</v>
      </c>
      <c r="F181" s="244" t="s">
        <v>190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149</v>
      </c>
      <c r="AU181" s="250" t="s">
        <v>147</v>
      </c>
      <c r="AV181" s="15" t="s">
        <v>80</v>
      </c>
      <c r="AW181" s="15" t="s">
        <v>30</v>
      </c>
      <c r="AX181" s="15" t="s">
        <v>73</v>
      </c>
      <c r="AY181" s="250" t="s">
        <v>137</v>
      </c>
    </row>
    <row r="182" spans="1:65" s="13" customFormat="1" ht="11.25">
      <c r="B182" s="207"/>
      <c r="C182" s="208"/>
      <c r="D182" s="209" t="s">
        <v>149</v>
      </c>
      <c r="E182" s="210" t="s">
        <v>1</v>
      </c>
      <c r="F182" s="211" t="s">
        <v>191</v>
      </c>
      <c r="G182" s="208"/>
      <c r="H182" s="212">
        <v>2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149</v>
      </c>
      <c r="AU182" s="218" t="s">
        <v>147</v>
      </c>
      <c r="AV182" s="13" t="s">
        <v>84</v>
      </c>
      <c r="AW182" s="13" t="s">
        <v>30</v>
      </c>
      <c r="AX182" s="13" t="s">
        <v>73</v>
      </c>
      <c r="AY182" s="218" t="s">
        <v>137</v>
      </c>
    </row>
    <row r="183" spans="1:65" s="14" customFormat="1" ht="11.25">
      <c r="B183" s="219"/>
      <c r="C183" s="220"/>
      <c r="D183" s="209" t="s">
        <v>149</v>
      </c>
      <c r="E183" s="221" t="s">
        <v>1</v>
      </c>
      <c r="F183" s="222" t="s">
        <v>151</v>
      </c>
      <c r="G183" s="220"/>
      <c r="H183" s="223">
        <v>2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149</v>
      </c>
      <c r="AU183" s="229" t="s">
        <v>147</v>
      </c>
      <c r="AV183" s="14" t="s">
        <v>147</v>
      </c>
      <c r="AW183" s="14" t="s">
        <v>30</v>
      </c>
      <c r="AX183" s="14" t="s">
        <v>73</v>
      </c>
      <c r="AY183" s="229" t="s">
        <v>137</v>
      </c>
    </row>
    <row r="184" spans="1:65" s="15" customFormat="1" ht="11.25">
      <c r="B184" s="241"/>
      <c r="C184" s="242"/>
      <c r="D184" s="209" t="s">
        <v>149</v>
      </c>
      <c r="E184" s="243" t="s">
        <v>1</v>
      </c>
      <c r="F184" s="244" t="s">
        <v>192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149</v>
      </c>
      <c r="AU184" s="250" t="s">
        <v>147</v>
      </c>
      <c r="AV184" s="15" t="s">
        <v>80</v>
      </c>
      <c r="AW184" s="15" t="s">
        <v>30</v>
      </c>
      <c r="AX184" s="15" t="s">
        <v>73</v>
      </c>
      <c r="AY184" s="250" t="s">
        <v>137</v>
      </c>
    </row>
    <row r="185" spans="1:65" s="13" customFormat="1" ht="11.25">
      <c r="B185" s="207"/>
      <c r="C185" s="208"/>
      <c r="D185" s="209" t="s">
        <v>149</v>
      </c>
      <c r="E185" s="210" t="s">
        <v>1</v>
      </c>
      <c r="F185" s="211" t="s">
        <v>193</v>
      </c>
      <c r="G185" s="208"/>
      <c r="H185" s="212">
        <v>18.399999999999999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149</v>
      </c>
      <c r="AU185" s="218" t="s">
        <v>147</v>
      </c>
      <c r="AV185" s="13" t="s">
        <v>84</v>
      </c>
      <c r="AW185" s="13" t="s">
        <v>30</v>
      </c>
      <c r="AX185" s="13" t="s">
        <v>73</v>
      </c>
      <c r="AY185" s="218" t="s">
        <v>137</v>
      </c>
    </row>
    <row r="186" spans="1:65" s="13" customFormat="1" ht="11.25">
      <c r="B186" s="207"/>
      <c r="C186" s="208"/>
      <c r="D186" s="209" t="s">
        <v>149</v>
      </c>
      <c r="E186" s="210" t="s">
        <v>1</v>
      </c>
      <c r="F186" s="211" t="s">
        <v>194</v>
      </c>
      <c r="G186" s="208"/>
      <c r="H186" s="212">
        <v>17.600000000000001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149</v>
      </c>
      <c r="AU186" s="218" t="s">
        <v>147</v>
      </c>
      <c r="AV186" s="13" t="s">
        <v>84</v>
      </c>
      <c r="AW186" s="13" t="s">
        <v>30</v>
      </c>
      <c r="AX186" s="13" t="s">
        <v>73</v>
      </c>
      <c r="AY186" s="218" t="s">
        <v>137</v>
      </c>
    </row>
    <row r="187" spans="1:65" s="13" customFormat="1" ht="11.25">
      <c r="B187" s="207"/>
      <c r="C187" s="208"/>
      <c r="D187" s="209" t="s">
        <v>149</v>
      </c>
      <c r="E187" s="210" t="s">
        <v>1</v>
      </c>
      <c r="F187" s="211" t="s">
        <v>195</v>
      </c>
      <c r="G187" s="208"/>
      <c r="H187" s="212">
        <v>13.6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149</v>
      </c>
      <c r="AU187" s="218" t="s">
        <v>147</v>
      </c>
      <c r="AV187" s="13" t="s">
        <v>84</v>
      </c>
      <c r="AW187" s="13" t="s">
        <v>30</v>
      </c>
      <c r="AX187" s="13" t="s">
        <v>73</v>
      </c>
      <c r="AY187" s="218" t="s">
        <v>137</v>
      </c>
    </row>
    <row r="188" spans="1:65" s="13" customFormat="1" ht="11.25">
      <c r="B188" s="207"/>
      <c r="C188" s="208"/>
      <c r="D188" s="209" t="s">
        <v>149</v>
      </c>
      <c r="E188" s="210" t="s">
        <v>1</v>
      </c>
      <c r="F188" s="211" t="s">
        <v>196</v>
      </c>
      <c r="G188" s="208"/>
      <c r="H188" s="212">
        <v>23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149</v>
      </c>
      <c r="AU188" s="218" t="s">
        <v>147</v>
      </c>
      <c r="AV188" s="13" t="s">
        <v>84</v>
      </c>
      <c r="AW188" s="13" t="s">
        <v>30</v>
      </c>
      <c r="AX188" s="13" t="s">
        <v>73</v>
      </c>
      <c r="AY188" s="218" t="s">
        <v>137</v>
      </c>
    </row>
    <row r="189" spans="1:65" s="13" customFormat="1" ht="11.25">
      <c r="B189" s="207"/>
      <c r="C189" s="208"/>
      <c r="D189" s="209" t="s">
        <v>149</v>
      </c>
      <c r="E189" s="210" t="s">
        <v>1</v>
      </c>
      <c r="F189" s="211" t="s">
        <v>197</v>
      </c>
      <c r="G189" s="208"/>
      <c r="H189" s="212">
        <v>1.56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149</v>
      </c>
      <c r="AU189" s="218" t="s">
        <v>147</v>
      </c>
      <c r="AV189" s="13" t="s">
        <v>84</v>
      </c>
      <c r="AW189" s="13" t="s">
        <v>30</v>
      </c>
      <c r="AX189" s="13" t="s">
        <v>73</v>
      </c>
      <c r="AY189" s="218" t="s">
        <v>137</v>
      </c>
    </row>
    <row r="190" spans="1:65" s="13" customFormat="1" ht="11.25">
      <c r="B190" s="207"/>
      <c r="C190" s="208"/>
      <c r="D190" s="209" t="s">
        <v>149</v>
      </c>
      <c r="E190" s="210" t="s">
        <v>1</v>
      </c>
      <c r="F190" s="211" t="s">
        <v>198</v>
      </c>
      <c r="G190" s="208"/>
      <c r="H190" s="212">
        <v>10.5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149</v>
      </c>
      <c r="AU190" s="218" t="s">
        <v>147</v>
      </c>
      <c r="AV190" s="13" t="s">
        <v>84</v>
      </c>
      <c r="AW190" s="13" t="s">
        <v>30</v>
      </c>
      <c r="AX190" s="13" t="s">
        <v>73</v>
      </c>
      <c r="AY190" s="218" t="s">
        <v>137</v>
      </c>
    </row>
    <row r="191" spans="1:65" s="13" customFormat="1" ht="11.25">
      <c r="B191" s="207"/>
      <c r="C191" s="208"/>
      <c r="D191" s="209" t="s">
        <v>149</v>
      </c>
      <c r="E191" s="210" t="s">
        <v>1</v>
      </c>
      <c r="F191" s="211" t="s">
        <v>199</v>
      </c>
      <c r="G191" s="208"/>
      <c r="H191" s="212">
        <v>6.9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149</v>
      </c>
      <c r="AU191" s="218" t="s">
        <v>147</v>
      </c>
      <c r="AV191" s="13" t="s">
        <v>84</v>
      </c>
      <c r="AW191" s="13" t="s">
        <v>30</v>
      </c>
      <c r="AX191" s="13" t="s">
        <v>73</v>
      </c>
      <c r="AY191" s="218" t="s">
        <v>137</v>
      </c>
    </row>
    <row r="192" spans="1:65" s="13" customFormat="1" ht="11.25">
      <c r="B192" s="207"/>
      <c r="C192" s="208"/>
      <c r="D192" s="209" t="s">
        <v>149</v>
      </c>
      <c r="E192" s="210" t="s">
        <v>1</v>
      </c>
      <c r="F192" s="211" t="s">
        <v>200</v>
      </c>
      <c r="G192" s="208"/>
      <c r="H192" s="212">
        <v>1.7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149</v>
      </c>
      <c r="AU192" s="218" t="s">
        <v>147</v>
      </c>
      <c r="AV192" s="13" t="s">
        <v>84</v>
      </c>
      <c r="AW192" s="13" t="s">
        <v>30</v>
      </c>
      <c r="AX192" s="13" t="s">
        <v>73</v>
      </c>
      <c r="AY192" s="218" t="s">
        <v>137</v>
      </c>
    </row>
    <row r="193" spans="1:65" s="13" customFormat="1" ht="11.25">
      <c r="B193" s="207"/>
      <c r="C193" s="208"/>
      <c r="D193" s="209" t="s">
        <v>149</v>
      </c>
      <c r="E193" s="210" t="s">
        <v>1</v>
      </c>
      <c r="F193" s="211" t="s">
        <v>201</v>
      </c>
      <c r="G193" s="208"/>
      <c r="H193" s="212">
        <v>4.0999999999999996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149</v>
      </c>
      <c r="AU193" s="218" t="s">
        <v>147</v>
      </c>
      <c r="AV193" s="13" t="s">
        <v>84</v>
      </c>
      <c r="AW193" s="13" t="s">
        <v>30</v>
      </c>
      <c r="AX193" s="13" t="s">
        <v>73</v>
      </c>
      <c r="AY193" s="218" t="s">
        <v>137</v>
      </c>
    </row>
    <row r="194" spans="1:65" s="14" customFormat="1" ht="11.25">
      <c r="B194" s="219"/>
      <c r="C194" s="220"/>
      <c r="D194" s="209" t="s">
        <v>149</v>
      </c>
      <c r="E194" s="221" t="s">
        <v>1</v>
      </c>
      <c r="F194" s="222" t="s">
        <v>151</v>
      </c>
      <c r="G194" s="220"/>
      <c r="H194" s="223">
        <v>97.36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149</v>
      </c>
      <c r="AU194" s="229" t="s">
        <v>147</v>
      </c>
      <c r="AV194" s="14" t="s">
        <v>147</v>
      </c>
      <c r="AW194" s="14" t="s">
        <v>30</v>
      </c>
      <c r="AX194" s="14" t="s">
        <v>73</v>
      </c>
      <c r="AY194" s="229" t="s">
        <v>137</v>
      </c>
    </row>
    <row r="195" spans="1:65" s="16" customFormat="1" ht="11.25">
      <c r="B195" s="251"/>
      <c r="C195" s="252"/>
      <c r="D195" s="209" t="s">
        <v>149</v>
      </c>
      <c r="E195" s="253" t="s">
        <v>1</v>
      </c>
      <c r="F195" s="254" t="s">
        <v>202</v>
      </c>
      <c r="G195" s="252"/>
      <c r="H195" s="255">
        <v>99.36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149</v>
      </c>
      <c r="AU195" s="261" t="s">
        <v>147</v>
      </c>
      <c r="AV195" s="16" t="s">
        <v>146</v>
      </c>
      <c r="AW195" s="16" t="s">
        <v>30</v>
      </c>
      <c r="AX195" s="16" t="s">
        <v>80</v>
      </c>
      <c r="AY195" s="261" t="s">
        <v>137</v>
      </c>
    </row>
    <row r="196" spans="1:65" s="12" customFormat="1" ht="20.85" customHeight="1">
      <c r="B196" s="177"/>
      <c r="C196" s="178"/>
      <c r="D196" s="179" t="s">
        <v>72</v>
      </c>
      <c r="E196" s="191" t="s">
        <v>209</v>
      </c>
      <c r="F196" s="191" t="s">
        <v>210</v>
      </c>
      <c r="G196" s="178"/>
      <c r="H196" s="178"/>
      <c r="I196" s="181"/>
      <c r="J196" s="192">
        <f>BK196</f>
        <v>0</v>
      </c>
      <c r="K196" s="178"/>
      <c r="L196" s="183"/>
      <c r="M196" s="184"/>
      <c r="N196" s="185"/>
      <c r="O196" s="185"/>
      <c r="P196" s="186">
        <f>SUM(P197:P213)</f>
        <v>0</v>
      </c>
      <c r="Q196" s="185"/>
      <c r="R196" s="186">
        <f>SUM(R197:R213)</f>
        <v>0</v>
      </c>
      <c r="S196" s="185"/>
      <c r="T196" s="187">
        <f>SUM(T197:T213)</f>
        <v>0.68523999999999996</v>
      </c>
      <c r="AR196" s="188" t="s">
        <v>80</v>
      </c>
      <c r="AT196" s="189" t="s">
        <v>72</v>
      </c>
      <c r="AU196" s="189" t="s">
        <v>84</v>
      </c>
      <c r="AY196" s="188" t="s">
        <v>137</v>
      </c>
      <c r="BK196" s="190">
        <f>SUM(BK197:BK213)</f>
        <v>0</v>
      </c>
    </row>
    <row r="197" spans="1:65" s="2" customFormat="1" ht="21.75" customHeight="1">
      <c r="A197" s="35"/>
      <c r="B197" s="36"/>
      <c r="C197" s="193" t="s">
        <v>211</v>
      </c>
      <c r="D197" s="193" t="s">
        <v>142</v>
      </c>
      <c r="E197" s="194" t="s">
        <v>212</v>
      </c>
      <c r="F197" s="195" t="s">
        <v>213</v>
      </c>
      <c r="G197" s="196" t="s">
        <v>145</v>
      </c>
      <c r="H197" s="197">
        <v>8.1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39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6.2E-2</v>
      </c>
      <c r="T197" s="204">
        <f>S197*H197</f>
        <v>0.50219999999999998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146</v>
      </c>
      <c r="AT197" s="205" t="s">
        <v>142</v>
      </c>
      <c r="AU197" s="205" t="s">
        <v>147</v>
      </c>
      <c r="AY197" s="18" t="s">
        <v>137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84</v>
      </c>
      <c r="BK197" s="206">
        <f>ROUND(I197*H197,2)</f>
        <v>0</v>
      </c>
      <c r="BL197" s="18" t="s">
        <v>146</v>
      </c>
      <c r="BM197" s="205" t="s">
        <v>214</v>
      </c>
    </row>
    <row r="198" spans="1:65" s="13" customFormat="1" ht="11.25">
      <c r="B198" s="207"/>
      <c r="C198" s="208"/>
      <c r="D198" s="209" t="s">
        <v>149</v>
      </c>
      <c r="E198" s="210" t="s">
        <v>1</v>
      </c>
      <c r="F198" s="211" t="s">
        <v>215</v>
      </c>
      <c r="G198" s="208"/>
      <c r="H198" s="212">
        <v>2.16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149</v>
      </c>
      <c r="AU198" s="218" t="s">
        <v>147</v>
      </c>
      <c r="AV198" s="13" t="s">
        <v>84</v>
      </c>
      <c r="AW198" s="13" t="s">
        <v>30</v>
      </c>
      <c r="AX198" s="13" t="s">
        <v>73</v>
      </c>
      <c r="AY198" s="218" t="s">
        <v>137</v>
      </c>
    </row>
    <row r="199" spans="1:65" s="14" customFormat="1" ht="11.25">
      <c r="B199" s="219"/>
      <c r="C199" s="220"/>
      <c r="D199" s="209" t="s">
        <v>149</v>
      </c>
      <c r="E199" s="221" t="s">
        <v>1</v>
      </c>
      <c r="F199" s="222" t="s">
        <v>151</v>
      </c>
      <c r="G199" s="220"/>
      <c r="H199" s="223">
        <v>2.16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149</v>
      </c>
      <c r="AU199" s="229" t="s">
        <v>147</v>
      </c>
      <c r="AV199" s="14" t="s">
        <v>147</v>
      </c>
      <c r="AW199" s="14" t="s">
        <v>30</v>
      </c>
      <c r="AX199" s="14" t="s">
        <v>73</v>
      </c>
      <c r="AY199" s="229" t="s">
        <v>137</v>
      </c>
    </row>
    <row r="200" spans="1:65" s="13" customFormat="1" ht="11.25">
      <c r="B200" s="207"/>
      <c r="C200" s="208"/>
      <c r="D200" s="209" t="s">
        <v>149</v>
      </c>
      <c r="E200" s="210" t="s">
        <v>1</v>
      </c>
      <c r="F200" s="211" t="s">
        <v>216</v>
      </c>
      <c r="G200" s="208"/>
      <c r="H200" s="212">
        <v>2.16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149</v>
      </c>
      <c r="AU200" s="218" t="s">
        <v>147</v>
      </c>
      <c r="AV200" s="13" t="s">
        <v>84</v>
      </c>
      <c r="AW200" s="13" t="s">
        <v>30</v>
      </c>
      <c r="AX200" s="13" t="s">
        <v>73</v>
      </c>
      <c r="AY200" s="218" t="s">
        <v>137</v>
      </c>
    </row>
    <row r="201" spans="1:65" s="14" customFormat="1" ht="11.25">
      <c r="B201" s="219"/>
      <c r="C201" s="220"/>
      <c r="D201" s="209" t="s">
        <v>149</v>
      </c>
      <c r="E201" s="221" t="s">
        <v>1</v>
      </c>
      <c r="F201" s="222" t="s">
        <v>151</v>
      </c>
      <c r="G201" s="220"/>
      <c r="H201" s="223">
        <v>2.16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149</v>
      </c>
      <c r="AU201" s="229" t="s">
        <v>147</v>
      </c>
      <c r="AV201" s="14" t="s">
        <v>147</v>
      </c>
      <c r="AW201" s="14" t="s">
        <v>30</v>
      </c>
      <c r="AX201" s="14" t="s">
        <v>73</v>
      </c>
      <c r="AY201" s="229" t="s">
        <v>137</v>
      </c>
    </row>
    <row r="202" spans="1:65" s="13" customFormat="1" ht="11.25">
      <c r="B202" s="207"/>
      <c r="C202" s="208"/>
      <c r="D202" s="209" t="s">
        <v>149</v>
      </c>
      <c r="E202" s="210" t="s">
        <v>1</v>
      </c>
      <c r="F202" s="211" t="s">
        <v>217</v>
      </c>
      <c r="G202" s="208"/>
      <c r="H202" s="212">
        <v>1.08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149</v>
      </c>
      <c r="AU202" s="218" t="s">
        <v>147</v>
      </c>
      <c r="AV202" s="13" t="s">
        <v>84</v>
      </c>
      <c r="AW202" s="13" t="s">
        <v>30</v>
      </c>
      <c r="AX202" s="13" t="s">
        <v>73</v>
      </c>
      <c r="AY202" s="218" t="s">
        <v>137</v>
      </c>
    </row>
    <row r="203" spans="1:65" s="14" customFormat="1" ht="11.25">
      <c r="B203" s="219"/>
      <c r="C203" s="220"/>
      <c r="D203" s="209" t="s">
        <v>149</v>
      </c>
      <c r="E203" s="221" t="s">
        <v>1</v>
      </c>
      <c r="F203" s="222" t="s">
        <v>151</v>
      </c>
      <c r="G203" s="220"/>
      <c r="H203" s="223">
        <v>1.08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149</v>
      </c>
      <c r="AU203" s="229" t="s">
        <v>147</v>
      </c>
      <c r="AV203" s="14" t="s">
        <v>147</v>
      </c>
      <c r="AW203" s="14" t="s">
        <v>30</v>
      </c>
      <c r="AX203" s="14" t="s">
        <v>73</v>
      </c>
      <c r="AY203" s="229" t="s">
        <v>137</v>
      </c>
    </row>
    <row r="204" spans="1:65" s="13" customFormat="1" ht="11.25">
      <c r="B204" s="207"/>
      <c r="C204" s="208"/>
      <c r="D204" s="209" t="s">
        <v>149</v>
      </c>
      <c r="E204" s="210" t="s">
        <v>1</v>
      </c>
      <c r="F204" s="211" t="s">
        <v>218</v>
      </c>
      <c r="G204" s="208"/>
      <c r="H204" s="212">
        <v>1.08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149</v>
      </c>
      <c r="AU204" s="218" t="s">
        <v>147</v>
      </c>
      <c r="AV204" s="13" t="s">
        <v>84</v>
      </c>
      <c r="AW204" s="13" t="s">
        <v>30</v>
      </c>
      <c r="AX204" s="13" t="s">
        <v>73</v>
      </c>
      <c r="AY204" s="218" t="s">
        <v>137</v>
      </c>
    </row>
    <row r="205" spans="1:65" s="14" customFormat="1" ht="11.25">
      <c r="B205" s="219"/>
      <c r="C205" s="220"/>
      <c r="D205" s="209" t="s">
        <v>149</v>
      </c>
      <c r="E205" s="221" t="s">
        <v>1</v>
      </c>
      <c r="F205" s="222" t="s">
        <v>151</v>
      </c>
      <c r="G205" s="220"/>
      <c r="H205" s="223">
        <v>1.08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149</v>
      </c>
      <c r="AU205" s="229" t="s">
        <v>147</v>
      </c>
      <c r="AV205" s="14" t="s">
        <v>147</v>
      </c>
      <c r="AW205" s="14" t="s">
        <v>30</v>
      </c>
      <c r="AX205" s="14" t="s">
        <v>73</v>
      </c>
      <c r="AY205" s="229" t="s">
        <v>137</v>
      </c>
    </row>
    <row r="206" spans="1:65" s="13" customFormat="1" ht="11.25">
      <c r="B206" s="207"/>
      <c r="C206" s="208"/>
      <c r="D206" s="209" t="s">
        <v>149</v>
      </c>
      <c r="E206" s="210" t="s">
        <v>1</v>
      </c>
      <c r="F206" s="211" t="s">
        <v>219</v>
      </c>
      <c r="G206" s="208"/>
      <c r="H206" s="212">
        <v>0.81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149</v>
      </c>
      <c r="AU206" s="218" t="s">
        <v>147</v>
      </c>
      <c r="AV206" s="13" t="s">
        <v>84</v>
      </c>
      <c r="AW206" s="13" t="s">
        <v>30</v>
      </c>
      <c r="AX206" s="13" t="s">
        <v>73</v>
      </c>
      <c r="AY206" s="218" t="s">
        <v>137</v>
      </c>
    </row>
    <row r="207" spans="1:65" s="14" customFormat="1" ht="11.25">
      <c r="B207" s="219"/>
      <c r="C207" s="220"/>
      <c r="D207" s="209" t="s">
        <v>149</v>
      </c>
      <c r="E207" s="221" t="s">
        <v>1</v>
      </c>
      <c r="F207" s="222" t="s">
        <v>151</v>
      </c>
      <c r="G207" s="220"/>
      <c r="H207" s="223">
        <v>0.81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149</v>
      </c>
      <c r="AU207" s="229" t="s">
        <v>147</v>
      </c>
      <c r="AV207" s="14" t="s">
        <v>147</v>
      </c>
      <c r="AW207" s="14" t="s">
        <v>30</v>
      </c>
      <c r="AX207" s="14" t="s">
        <v>73</v>
      </c>
      <c r="AY207" s="229" t="s">
        <v>137</v>
      </c>
    </row>
    <row r="208" spans="1:65" s="13" customFormat="1" ht="11.25">
      <c r="B208" s="207"/>
      <c r="C208" s="208"/>
      <c r="D208" s="209" t="s">
        <v>149</v>
      </c>
      <c r="E208" s="210" t="s">
        <v>1</v>
      </c>
      <c r="F208" s="211" t="s">
        <v>220</v>
      </c>
      <c r="G208" s="208"/>
      <c r="H208" s="212">
        <v>0.81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149</v>
      </c>
      <c r="AU208" s="218" t="s">
        <v>147</v>
      </c>
      <c r="AV208" s="13" t="s">
        <v>84</v>
      </c>
      <c r="AW208" s="13" t="s">
        <v>30</v>
      </c>
      <c r="AX208" s="13" t="s">
        <v>73</v>
      </c>
      <c r="AY208" s="218" t="s">
        <v>137</v>
      </c>
    </row>
    <row r="209" spans="1:65" s="14" customFormat="1" ht="11.25">
      <c r="B209" s="219"/>
      <c r="C209" s="220"/>
      <c r="D209" s="209" t="s">
        <v>149</v>
      </c>
      <c r="E209" s="221" t="s">
        <v>1</v>
      </c>
      <c r="F209" s="222" t="s">
        <v>151</v>
      </c>
      <c r="G209" s="220"/>
      <c r="H209" s="223">
        <v>0.81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149</v>
      </c>
      <c r="AU209" s="229" t="s">
        <v>147</v>
      </c>
      <c r="AV209" s="14" t="s">
        <v>147</v>
      </c>
      <c r="AW209" s="14" t="s">
        <v>30</v>
      </c>
      <c r="AX209" s="14" t="s">
        <v>73</v>
      </c>
      <c r="AY209" s="229" t="s">
        <v>137</v>
      </c>
    </row>
    <row r="210" spans="1:65" s="16" customFormat="1" ht="11.25">
      <c r="B210" s="251"/>
      <c r="C210" s="252"/>
      <c r="D210" s="209" t="s">
        <v>149</v>
      </c>
      <c r="E210" s="253" t="s">
        <v>1</v>
      </c>
      <c r="F210" s="254" t="s">
        <v>202</v>
      </c>
      <c r="G210" s="252"/>
      <c r="H210" s="255">
        <v>8.1000000000000014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149</v>
      </c>
      <c r="AU210" s="261" t="s">
        <v>147</v>
      </c>
      <c r="AV210" s="16" t="s">
        <v>146</v>
      </c>
      <c r="AW210" s="16" t="s">
        <v>30</v>
      </c>
      <c r="AX210" s="16" t="s">
        <v>80</v>
      </c>
      <c r="AY210" s="261" t="s">
        <v>137</v>
      </c>
    </row>
    <row r="211" spans="1:65" s="2" customFormat="1" ht="21.75" customHeight="1">
      <c r="A211" s="35"/>
      <c r="B211" s="36"/>
      <c r="C211" s="193" t="s">
        <v>221</v>
      </c>
      <c r="D211" s="193" t="s">
        <v>142</v>
      </c>
      <c r="E211" s="194" t="s">
        <v>222</v>
      </c>
      <c r="F211" s="195" t="s">
        <v>223</v>
      </c>
      <c r="G211" s="196" t="s">
        <v>145</v>
      </c>
      <c r="H211" s="197">
        <v>2.08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39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8.7999999999999995E-2</v>
      </c>
      <c r="T211" s="204">
        <f>S211*H211</f>
        <v>0.18304000000000001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146</v>
      </c>
      <c r="AT211" s="205" t="s">
        <v>142</v>
      </c>
      <c r="AU211" s="205" t="s">
        <v>147</v>
      </c>
      <c r="AY211" s="18" t="s">
        <v>137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84</v>
      </c>
      <c r="BK211" s="206">
        <f>ROUND(I211*H211,2)</f>
        <v>0</v>
      </c>
      <c r="BL211" s="18" t="s">
        <v>146</v>
      </c>
      <c r="BM211" s="205" t="s">
        <v>224</v>
      </c>
    </row>
    <row r="212" spans="1:65" s="13" customFormat="1" ht="11.25">
      <c r="B212" s="207"/>
      <c r="C212" s="208"/>
      <c r="D212" s="209" t="s">
        <v>149</v>
      </c>
      <c r="E212" s="210" t="s">
        <v>1</v>
      </c>
      <c r="F212" s="211" t="s">
        <v>225</v>
      </c>
      <c r="G212" s="208"/>
      <c r="H212" s="212">
        <v>2.08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149</v>
      </c>
      <c r="AU212" s="218" t="s">
        <v>147</v>
      </c>
      <c r="AV212" s="13" t="s">
        <v>84</v>
      </c>
      <c r="AW212" s="13" t="s">
        <v>30</v>
      </c>
      <c r="AX212" s="13" t="s">
        <v>73</v>
      </c>
      <c r="AY212" s="218" t="s">
        <v>137</v>
      </c>
    </row>
    <row r="213" spans="1:65" s="14" customFormat="1" ht="11.25">
      <c r="B213" s="219"/>
      <c r="C213" s="220"/>
      <c r="D213" s="209" t="s">
        <v>149</v>
      </c>
      <c r="E213" s="221" t="s">
        <v>1</v>
      </c>
      <c r="F213" s="222" t="s">
        <v>151</v>
      </c>
      <c r="G213" s="220"/>
      <c r="H213" s="223">
        <v>2.08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149</v>
      </c>
      <c r="AU213" s="229" t="s">
        <v>147</v>
      </c>
      <c r="AV213" s="14" t="s">
        <v>147</v>
      </c>
      <c r="AW213" s="14" t="s">
        <v>30</v>
      </c>
      <c r="AX213" s="14" t="s">
        <v>80</v>
      </c>
      <c r="AY213" s="229" t="s">
        <v>137</v>
      </c>
    </row>
    <row r="214" spans="1:65" s="12" customFormat="1" ht="20.85" customHeight="1">
      <c r="B214" s="177"/>
      <c r="C214" s="178"/>
      <c r="D214" s="179" t="s">
        <v>72</v>
      </c>
      <c r="E214" s="191" t="s">
        <v>226</v>
      </c>
      <c r="F214" s="191" t="s">
        <v>227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SUM(P215:P216)</f>
        <v>0</v>
      </c>
      <c r="Q214" s="185"/>
      <c r="R214" s="186">
        <f>SUM(R215:R216)</f>
        <v>0</v>
      </c>
      <c r="S214" s="185"/>
      <c r="T214" s="187">
        <f>SUM(T215:T216)</f>
        <v>0.6120000000000001</v>
      </c>
      <c r="AR214" s="188" t="s">
        <v>80</v>
      </c>
      <c r="AT214" s="189" t="s">
        <v>72</v>
      </c>
      <c r="AU214" s="189" t="s">
        <v>84</v>
      </c>
      <c r="AY214" s="188" t="s">
        <v>137</v>
      </c>
      <c r="BK214" s="190">
        <f>SUM(BK215:BK216)</f>
        <v>0</v>
      </c>
    </row>
    <row r="215" spans="1:65" s="2" customFormat="1" ht="21.75" customHeight="1">
      <c r="A215" s="35"/>
      <c r="B215" s="36"/>
      <c r="C215" s="193" t="s">
        <v>228</v>
      </c>
      <c r="D215" s="193" t="s">
        <v>142</v>
      </c>
      <c r="E215" s="194" t="s">
        <v>229</v>
      </c>
      <c r="F215" s="195" t="s">
        <v>230</v>
      </c>
      <c r="G215" s="196" t="s">
        <v>145</v>
      </c>
      <c r="H215" s="197">
        <v>9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39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6.8000000000000005E-2</v>
      </c>
      <c r="T215" s="204">
        <f>S215*H215</f>
        <v>0.6120000000000001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146</v>
      </c>
      <c r="AT215" s="205" t="s">
        <v>142</v>
      </c>
      <c r="AU215" s="205" t="s">
        <v>147</v>
      </c>
      <c r="AY215" s="18" t="s">
        <v>137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84</v>
      </c>
      <c r="BK215" s="206">
        <f>ROUND(I215*H215,2)</f>
        <v>0</v>
      </c>
      <c r="BL215" s="18" t="s">
        <v>146</v>
      </c>
      <c r="BM215" s="205" t="s">
        <v>231</v>
      </c>
    </row>
    <row r="216" spans="1:65" s="13" customFormat="1" ht="11.25">
      <c r="B216" s="207"/>
      <c r="C216" s="208"/>
      <c r="D216" s="209" t="s">
        <v>149</v>
      </c>
      <c r="E216" s="210" t="s">
        <v>1</v>
      </c>
      <c r="F216" s="211" t="s">
        <v>171</v>
      </c>
      <c r="G216" s="208"/>
      <c r="H216" s="212">
        <v>9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149</v>
      </c>
      <c r="AU216" s="218" t="s">
        <v>147</v>
      </c>
      <c r="AV216" s="13" t="s">
        <v>84</v>
      </c>
      <c r="AW216" s="13" t="s">
        <v>30</v>
      </c>
      <c r="AX216" s="13" t="s">
        <v>80</v>
      </c>
      <c r="AY216" s="218" t="s">
        <v>137</v>
      </c>
    </row>
    <row r="217" spans="1:65" s="12" customFormat="1" ht="22.9" customHeight="1">
      <c r="B217" s="177"/>
      <c r="C217" s="178"/>
      <c r="D217" s="179" t="s">
        <v>72</v>
      </c>
      <c r="E217" s="191" t="s">
        <v>232</v>
      </c>
      <c r="F217" s="191" t="s">
        <v>233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SUM(P218:P223)</f>
        <v>0</v>
      </c>
      <c r="Q217" s="185"/>
      <c r="R217" s="186">
        <f>SUM(R218:R223)</f>
        <v>0</v>
      </c>
      <c r="S217" s="185"/>
      <c r="T217" s="187">
        <f>SUM(T218:T223)</f>
        <v>0</v>
      </c>
      <c r="AR217" s="188" t="s">
        <v>80</v>
      </c>
      <c r="AT217" s="189" t="s">
        <v>72</v>
      </c>
      <c r="AU217" s="189" t="s">
        <v>80</v>
      </c>
      <c r="AY217" s="188" t="s">
        <v>137</v>
      </c>
      <c r="BK217" s="190">
        <f>SUM(BK218:BK223)</f>
        <v>0</v>
      </c>
    </row>
    <row r="218" spans="1:65" s="2" customFormat="1" ht="21.75" customHeight="1">
      <c r="A218" s="35"/>
      <c r="B218" s="36"/>
      <c r="C218" s="193" t="s">
        <v>234</v>
      </c>
      <c r="D218" s="193" t="s">
        <v>142</v>
      </c>
      <c r="E218" s="194" t="s">
        <v>235</v>
      </c>
      <c r="F218" s="195" t="s">
        <v>236</v>
      </c>
      <c r="G218" s="196" t="s">
        <v>237</v>
      </c>
      <c r="H218" s="197">
        <v>11.012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39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146</v>
      </c>
      <c r="AT218" s="205" t="s">
        <v>142</v>
      </c>
      <c r="AU218" s="205" t="s">
        <v>84</v>
      </c>
      <c r="AY218" s="18" t="s">
        <v>137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84</v>
      </c>
      <c r="BK218" s="206">
        <f>ROUND(I218*H218,2)</f>
        <v>0</v>
      </c>
      <c r="BL218" s="18" t="s">
        <v>146</v>
      </c>
      <c r="BM218" s="205" t="s">
        <v>238</v>
      </c>
    </row>
    <row r="219" spans="1:65" s="2" customFormat="1" ht="21.75" customHeight="1">
      <c r="A219" s="35"/>
      <c r="B219" s="36"/>
      <c r="C219" s="193" t="s">
        <v>8</v>
      </c>
      <c r="D219" s="193" t="s">
        <v>142</v>
      </c>
      <c r="E219" s="194" t="s">
        <v>239</v>
      </c>
      <c r="F219" s="195" t="s">
        <v>240</v>
      </c>
      <c r="G219" s="196" t="s">
        <v>237</v>
      </c>
      <c r="H219" s="197">
        <v>329.46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39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146</v>
      </c>
      <c r="AT219" s="205" t="s">
        <v>142</v>
      </c>
      <c r="AU219" s="205" t="s">
        <v>84</v>
      </c>
      <c r="AY219" s="18" t="s">
        <v>137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84</v>
      </c>
      <c r="BK219" s="206">
        <f>ROUND(I219*H219,2)</f>
        <v>0</v>
      </c>
      <c r="BL219" s="18" t="s">
        <v>146</v>
      </c>
      <c r="BM219" s="205" t="s">
        <v>241</v>
      </c>
    </row>
    <row r="220" spans="1:65" s="13" customFormat="1" ht="11.25">
      <c r="B220" s="207"/>
      <c r="C220" s="208"/>
      <c r="D220" s="209" t="s">
        <v>149</v>
      </c>
      <c r="E220" s="210" t="s">
        <v>1</v>
      </c>
      <c r="F220" s="211" t="s">
        <v>242</v>
      </c>
      <c r="G220" s="208"/>
      <c r="H220" s="212">
        <v>329.46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149</v>
      </c>
      <c r="AU220" s="218" t="s">
        <v>84</v>
      </c>
      <c r="AV220" s="13" t="s">
        <v>84</v>
      </c>
      <c r="AW220" s="13" t="s">
        <v>30</v>
      </c>
      <c r="AX220" s="13" t="s">
        <v>73</v>
      </c>
      <c r="AY220" s="218" t="s">
        <v>137</v>
      </c>
    </row>
    <row r="221" spans="1:65" s="14" customFormat="1" ht="11.25">
      <c r="B221" s="219"/>
      <c r="C221" s="220"/>
      <c r="D221" s="209" t="s">
        <v>149</v>
      </c>
      <c r="E221" s="221" t="s">
        <v>1</v>
      </c>
      <c r="F221" s="222" t="s">
        <v>151</v>
      </c>
      <c r="G221" s="220"/>
      <c r="H221" s="223">
        <v>329.46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149</v>
      </c>
      <c r="AU221" s="229" t="s">
        <v>84</v>
      </c>
      <c r="AV221" s="14" t="s">
        <v>147</v>
      </c>
      <c r="AW221" s="14" t="s">
        <v>30</v>
      </c>
      <c r="AX221" s="14" t="s">
        <v>80</v>
      </c>
      <c r="AY221" s="229" t="s">
        <v>137</v>
      </c>
    </row>
    <row r="222" spans="1:65" s="2" customFormat="1" ht="21.75" customHeight="1">
      <c r="A222" s="35"/>
      <c r="B222" s="36"/>
      <c r="C222" s="193" t="s">
        <v>243</v>
      </c>
      <c r="D222" s="193" t="s">
        <v>142</v>
      </c>
      <c r="E222" s="194" t="s">
        <v>244</v>
      </c>
      <c r="F222" s="195" t="s">
        <v>245</v>
      </c>
      <c r="G222" s="196" t="s">
        <v>237</v>
      </c>
      <c r="H222" s="197">
        <v>11.012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39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146</v>
      </c>
      <c r="AT222" s="205" t="s">
        <v>142</v>
      </c>
      <c r="AU222" s="205" t="s">
        <v>84</v>
      </c>
      <c r="AY222" s="18" t="s">
        <v>137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84</v>
      </c>
      <c r="BK222" s="206">
        <f>ROUND(I222*H222,2)</f>
        <v>0</v>
      </c>
      <c r="BL222" s="18" t="s">
        <v>146</v>
      </c>
      <c r="BM222" s="205" t="s">
        <v>246</v>
      </c>
    </row>
    <row r="223" spans="1:65" s="2" customFormat="1" ht="33" customHeight="1">
      <c r="A223" s="35"/>
      <c r="B223" s="36"/>
      <c r="C223" s="193" t="s">
        <v>247</v>
      </c>
      <c r="D223" s="193" t="s">
        <v>142</v>
      </c>
      <c r="E223" s="194" t="s">
        <v>248</v>
      </c>
      <c r="F223" s="195" t="s">
        <v>249</v>
      </c>
      <c r="G223" s="196" t="s">
        <v>237</v>
      </c>
      <c r="H223" s="197">
        <v>11.012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39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146</v>
      </c>
      <c r="AT223" s="205" t="s">
        <v>142</v>
      </c>
      <c r="AU223" s="205" t="s">
        <v>84</v>
      </c>
      <c r="AY223" s="18" t="s">
        <v>137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84</v>
      </c>
      <c r="BK223" s="206">
        <f>ROUND(I223*H223,2)</f>
        <v>0</v>
      </c>
      <c r="BL223" s="18" t="s">
        <v>146</v>
      </c>
      <c r="BM223" s="205" t="s">
        <v>250</v>
      </c>
    </row>
    <row r="224" spans="1:65" s="12" customFormat="1" ht="25.9" customHeight="1">
      <c r="B224" s="177"/>
      <c r="C224" s="178"/>
      <c r="D224" s="179" t="s">
        <v>72</v>
      </c>
      <c r="E224" s="180" t="s">
        <v>251</v>
      </c>
      <c r="F224" s="180" t="s">
        <v>252</v>
      </c>
      <c r="G224" s="178"/>
      <c r="H224" s="178"/>
      <c r="I224" s="181"/>
      <c r="J224" s="182">
        <f>BK224</f>
        <v>0</v>
      </c>
      <c r="K224" s="178"/>
      <c r="L224" s="183"/>
      <c r="M224" s="184"/>
      <c r="N224" s="185"/>
      <c r="O224" s="185"/>
      <c r="P224" s="186">
        <f>P225+P270+P341+P374+P391+P412+P472+P478+P487+P494</f>
        <v>0</v>
      </c>
      <c r="Q224" s="185"/>
      <c r="R224" s="186">
        <f>R225+R270+R341+R374+R391+R412+R472+R478+R487+R494</f>
        <v>9.9274885400000006</v>
      </c>
      <c r="S224" s="185"/>
      <c r="T224" s="187">
        <f>T225+T270+T341+T374+T391+T412+T472+T478+T487+T494</f>
        <v>9.7142900000000001</v>
      </c>
      <c r="AR224" s="188" t="s">
        <v>84</v>
      </c>
      <c r="AT224" s="189" t="s">
        <v>72</v>
      </c>
      <c r="AU224" s="189" t="s">
        <v>73</v>
      </c>
      <c r="AY224" s="188" t="s">
        <v>137</v>
      </c>
      <c r="BK224" s="190">
        <f>BK225+BK270+BK341+BK374+BK391+BK412+BK472+BK478+BK487+BK494</f>
        <v>0</v>
      </c>
    </row>
    <row r="225" spans="1:65" s="12" customFormat="1" ht="22.9" customHeight="1">
      <c r="B225" s="177"/>
      <c r="C225" s="178"/>
      <c r="D225" s="179" t="s">
        <v>72</v>
      </c>
      <c r="E225" s="191" t="s">
        <v>253</v>
      </c>
      <c r="F225" s="191" t="s">
        <v>254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SUM(P226:P269)</f>
        <v>0</v>
      </c>
      <c r="Q225" s="185"/>
      <c r="R225" s="186">
        <f>SUM(R226:R269)</f>
        <v>2.2369880000000002</v>
      </c>
      <c r="S225" s="185"/>
      <c r="T225" s="187">
        <f>SUM(T226:T269)</f>
        <v>1.44</v>
      </c>
      <c r="AR225" s="188" t="s">
        <v>84</v>
      </c>
      <c r="AT225" s="189" t="s">
        <v>72</v>
      </c>
      <c r="AU225" s="189" t="s">
        <v>80</v>
      </c>
      <c r="AY225" s="188" t="s">
        <v>137</v>
      </c>
      <c r="BK225" s="190">
        <f>SUM(BK226:BK269)</f>
        <v>0</v>
      </c>
    </row>
    <row r="226" spans="1:65" s="2" customFormat="1" ht="21.75" customHeight="1">
      <c r="A226" s="35"/>
      <c r="B226" s="36"/>
      <c r="C226" s="193" t="s">
        <v>255</v>
      </c>
      <c r="D226" s="193" t="s">
        <v>142</v>
      </c>
      <c r="E226" s="194" t="s">
        <v>256</v>
      </c>
      <c r="F226" s="195" t="s">
        <v>257</v>
      </c>
      <c r="G226" s="196" t="s">
        <v>145</v>
      </c>
      <c r="H226" s="197">
        <v>9.4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39</v>
      </c>
      <c r="O226" s="72"/>
      <c r="P226" s="203">
        <f>O226*H226</f>
        <v>0</v>
      </c>
      <c r="Q226" s="203">
        <v>2.9999999999999997E-4</v>
      </c>
      <c r="R226" s="203">
        <f>Q226*H226</f>
        <v>2.82E-3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243</v>
      </c>
      <c r="AT226" s="205" t="s">
        <v>142</v>
      </c>
      <c r="AU226" s="205" t="s">
        <v>84</v>
      </c>
      <c r="AY226" s="18" t="s">
        <v>137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84</v>
      </c>
      <c r="BK226" s="206">
        <f>ROUND(I226*H226,2)</f>
        <v>0</v>
      </c>
      <c r="BL226" s="18" t="s">
        <v>243</v>
      </c>
      <c r="BM226" s="205" t="s">
        <v>258</v>
      </c>
    </row>
    <row r="227" spans="1:65" s="13" customFormat="1" ht="11.25">
      <c r="B227" s="207"/>
      <c r="C227" s="208"/>
      <c r="D227" s="209" t="s">
        <v>149</v>
      </c>
      <c r="E227" s="210" t="s">
        <v>1</v>
      </c>
      <c r="F227" s="211" t="s">
        <v>259</v>
      </c>
      <c r="G227" s="208"/>
      <c r="H227" s="212">
        <v>6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149</v>
      </c>
      <c r="AU227" s="218" t="s">
        <v>84</v>
      </c>
      <c r="AV227" s="13" t="s">
        <v>84</v>
      </c>
      <c r="AW227" s="13" t="s">
        <v>30</v>
      </c>
      <c r="AX227" s="13" t="s">
        <v>73</v>
      </c>
      <c r="AY227" s="218" t="s">
        <v>137</v>
      </c>
    </row>
    <row r="228" spans="1:65" s="14" customFormat="1" ht="11.25">
      <c r="B228" s="219"/>
      <c r="C228" s="220"/>
      <c r="D228" s="209" t="s">
        <v>149</v>
      </c>
      <c r="E228" s="221" t="s">
        <v>1</v>
      </c>
      <c r="F228" s="222" t="s">
        <v>151</v>
      </c>
      <c r="G228" s="220"/>
      <c r="H228" s="223">
        <v>6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149</v>
      </c>
      <c r="AU228" s="229" t="s">
        <v>84</v>
      </c>
      <c r="AV228" s="14" t="s">
        <v>147</v>
      </c>
      <c r="AW228" s="14" t="s">
        <v>30</v>
      </c>
      <c r="AX228" s="14" t="s">
        <v>73</v>
      </c>
      <c r="AY228" s="229" t="s">
        <v>137</v>
      </c>
    </row>
    <row r="229" spans="1:65" s="13" customFormat="1" ht="11.25">
      <c r="B229" s="207"/>
      <c r="C229" s="208"/>
      <c r="D229" s="209" t="s">
        <v>149</v>
      </c>
      <c r="E229" s="210" t="s">
        <v>1</v>
      </c>
      <c r="F229" s="211" t="s">
        <v>150</v>
      </c>
      <c r="G229" s="208"/>
      <c r="H229" s="212">
        <v>3.4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149</v>
      </c>
      <c r="AU229" s="218" t="s">
        <v>84</v>
      </c>
      <c r="AV229" s="13" t="s">
        <v>84</v>
      </c>
      <c r="AW229" s="13" t="s">
        <v>30</v>
      </c>
      <c r="AX229" s="13" t="s">
        <v>73</v>
      </c>
      <c r="AY229" s="218" t="s">
        <v>137</v>
      </c>
    </row>
    <row r="230" spans="1:65" s="14" customFormat="1" ht="11.25">
      <c r="B230" s="219"/>
      <c r="C230" s="220"/>
      <c r="D230" s="209" t="s">
        <v>149</v>
      </c>
      <c r="E230" s="221" t="s">
        <v>1</v>
      </c>
      <c r="F230" s="222" t="s">
        <v>151</v>
      </c>
      <c r="G230" s="220"/>
      <c r="H230" s="223">
        <v>3.4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149</v>
      </c>
      <c r="AU230" s="229" t="s">
        <v>84</v>
      </c>
      <c r="AV230" s="14" t="s">
        <v>147</v>
      </c>
      <c r="AW230" s="14" t="s">
        <v>30</v>
      </c>
      <c r="AX230" s="14" t="s">
        <v>73</v>
      </c>
      <c r="AY230" s="229" t="s">
        <v>137</v>
      </c>
    </row>
    <row r="231" spans="1:65" s="16" customFormat="1" ht="11.25">
      <c r="B231" s="251"/>
      <c r="C231" s="252"/>
      <c r="D231" s="209" t="s">
        <v>149</v>
      </c>
      <c r="E231" s="253" t="s">
        <v>1</v>
      </c>
      <c r="F231" s="254" t="s">
        <v>202</v>
      </c>
      <c r="G231" s="252"/>
      <c r="H231" s="255">
        <v>9.4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149</v>
      </c>
      <c r="AU231" s="261" t="s">
        <v>84</v>
      </c>
      <c r="AV231" s="16" t="s">
        <v>146</v>
      </c>
      <c r="AW231" s="16" t="s">
        <v>30</v>
      </c>
      <c r="AX231" s="16" t="s">
        <v>80</v>
      </c>
      <c r="AY231" s="261" t="s">
        <v>137</v>
      </c>
    </row>
    <row r="232" spans="1:65" s="2" customFormat="1" ht="21.75" customHeight="1">
      <c r="A232" s="35"/>
      <c r="B232" s="36"/>
      <c r="C232" s="230" t="s">
        <v>260</v>
      </c>
      <c r="D232" s="230" t="s">
        <v>152</v>
      </c>
      <c r="E232" s="231" t="s">
        <v>261</v>
      </c>
      <c r="F232" s="232" t="s">
        <v>262</v>
      </c>
      <c r="G232" s="233" t="s">
        <v>145</v>
      </c>
      <c r="H232" s="234">
        <v>6.3</v>
      </c>
      <c r="I232" s="235"/>
      <c r="J232" s="236">
        <f>ROUND(I232*H232,2)</f>
        <v>0</v>
      </c>
      <c r="K232" s="237"/>
      <c r="L232" s="238"/>
      <c r="M232" s="239" t="s">
        <v>1</v>
      </c>
      <c r="N232" s="240" t="s">
        <v>39</v>
      </c>
      <c r="O232" s="72"/>
      <c r="P232" s="203">
        <f>O232*H232</f>
        <v>0</v>
      </c>
      <c r="Q232" s="203">
        <v>2.8E-3</v>
      </c>
      <c r="R232" s="203">
        <f>Q232*H232</f>
        <v>1.7639999999999999E-2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263</v>
      </c>
      <c r="AT232" s="205" t="s">
        <v>152</v>
      </c>
      <c r="AU232" s="205" t="s">
        <v>84</v>
      </c>
      <c r="AY232" s="18" t="s">
        <v>137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84</v>
      </c>
      <c r="BK232" s="206">
        <f>ROUND(I232*H232,2)</f>
        <v>0</v>
      </c>
      <c r="BL232" s="18" t="s">
        <v>243</v>
      </c>
      <c r="BM232" s="205" t="s">
        <v>264</v>
      </c>
    </row>
    <row r="233" spans="1:65" s="13" customFormat="1" ht="11.25">
      <c r="B233" s="207"/>
      <c r="C233" s="208"/>
      <c r="D233" s="209" t="s">
        <v>149</v>
      </c>
      <c r="E233" s="210" t="s">
        <v>1</v>
      </c>
      <c r="F233" s="211" t="s">
        <v>259</v>
      </c>
      <c r="G233" s="208"/>
      <c r="H233" s="212">
        <v>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149</v>
      </c>
      <c r="AU233" s="218" t="s">
        <v>84</v>
      </c>
      <c r="AV233" s="13" t="s">
        <v>84</v>
      </c>
      <c r="AW233" s="13" t="s">
        <v>30</v>
      </c>
      <c r="AX233" s="13" t="s">
        <v>73</v>
      </c>
      <c r="AY233" s="218" t="s">
        <v>137</v>
      </c>
    </row>
    <row r="234" spans="1:65" s="14" customFormat="1" ht="11.25">
      <c r="B234" s="219"/>
      <c r="C234" s="220"/>
      <c r="D234" s="209" t="s">
        <v>149</v>
      </c>
      <c r="E234" s="221" t="s">
        <v>1</v>
      </c>
      <c r="F234" s="222" t="s">
        <v>151</v>
      </c>
      <c r="G234" s="220"/>
      <c r="H234" s="223">
        <v>6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149</v>
      </c>
      <c r="AU234" s="229" t="s">
        <v>84</v>
      </c>
      <c r="AV234" s="14" t="s">
        <v>147</v>
      </c>
      <c r="AW234" s="14" t="s">
        <v>30</v>
      </c>
      <c r="AX234" s="14" t="s">
        <v>73</v>
      </c>
      <c r="AY234" s="229" t="s">
        <v>137</v>
      </c>
    </row>
    <row r="235" spans="1:65" s="13" customFormat="1" ht="11.25">
      <c r="B235" s="207"/>
      <c r="C235" s="208"/>
      <c r="D235" s="209" t="s">
        <v>149</v>
      </c>
      <c r="E235" s="210" t="s">
        <v>1</v>
      </c>
      <c r="F235" s="211" t="s">
        <v>265</v>
      </c>
      <c r="G235" s="208"/>
      <c r="H235" s="212">
        <v>6.3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149</v>
      </c>
      <c r="AU235" s="218" t="s">
        <v>84</v>
      </c>
      <c r="AV235" s="13" t="s">
        <v>84</v>
      </c>
      <c r="AW235" s="13" t="s">
        <v>30</v>
      </c>
      <c r="AX235" s="13" t="s">
        <v>80</v>
      </c>
      <c r="AY235" s="218" t="s">
        <v>137</v>
      </c>
    </row>
    <row r="236" spans="1:65" s="2" customFormat="1" ht="21.75" customHeight="1">
      <c r="A236" s="35"/>
      <c r="B236" s="36"/>
      <c r="C236" s="230" t="s">
        <v>266</v>
      </c>
      <c r="D236" s="230" t="s">
        <v>152</v>
      </c>
      <c r="E236" s="231" t="s">
        <v>267</v>
      </c>
      <c r="F236" s="232" t="s">
        <v>268</v>
      </c>
      <c r="G236" s="233" t="s">
        <v>145</v>
      </c>
      <c r="H236" s="234">
        <v>3.4</v>
      </c>
      <c r="I236" s="235"/>
      <c r="J236" s="236">
        <f>ROUND(I236*H236,2)</f>
        <v>0</v>
      </c>
      <c r="K236" s="237"/>
      <c r="L236" s="238"/>
      <c r="M236" s="239" t="s">
        <v>1</v>
      </c>
      <c r="N236" s="240" t="s">
        <v>39</v>
      </c>
      <c r="O236" s="72"/>
      <c r="P236" s="203">
        <f>O236*H236</f>
        <v>0</v>
      </c>
      <c r="Q236" s="203">
        <v>3.9199999999999999E-3</v>
      </c>
      <c r="R236" s="203">
        <f>Q236*H236</f>
        <v>1.3328E-2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263</v>
      </c>
      <c r="AT236" s="205" t="s">
        <v>152</v>
      </c>
      <c r="AU236" s="205" t="s">
        <v>84</v>
      </c>
      <c r="AY236" s="18" t="s">
        <v>137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84</v>
      </c>
      <c r="BK236" s="206">
        <f>ROUND(I236*H236,2)</f>
        <v>0</v>
      </c>
      <c r="BL236" s="18" t="s">
        <v>243</v>
      </c>
      <c r="BM236" s="205" t="s">
        <v>269</v>
      </c>
    </row>
    <row r="237" spans="1:65" s="13" customFormat="1" ht="11.25">
      <c r="B237" s="207"/>
      <c r="C237" s="208"/>
      <c r="D237" s="209" t="s">
        <v>149</v>
      </c>
      <c r="E237" s="210" t="s">
        <v>1</v>
      </c>
      <c r="F237" s="211" t="s">
        <v>150</v>
      </c>
      <c r="G237" s="208"/>
      <c r="H237" s="212">
        <v>3.4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149</v>
      </c>
      <c r="AU237" s="218" t="s">
        <v>84</v>
      </c>
      <c r="AV237" s="13" t="s">
        <v>84</v>
      </c>
      <c r="AW237" s="13" t="s">
        <v>30</v>
      </c>
      <c r="AX237" s="13" t="s">
        <v>73</v>
      </c>
      <c r="AY237" s="218" t="s">
        <v>137</v>
      </c>
    </row>
    <row r="238" spans="1:65" s="14" customFormat="1" ht="11.25">
      <c r="B238" s="219"/>
      <c r="C238" s="220"/>
      <c r="D238" s="209" t="s">
        <v>149</v>
      </c>
      <c r="E238" s="221" t="s">
        <v>1</v>
      </c>
      <c r="F238" s="222" t="s">
        <v>151</v>
      </c>
      <c r="G238" s="220"/>
      <c r="H238" s="223">
        <v>3.4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149</v>
      </c>
      <c r="AU238" s="229" t="s">
        <v>84</v>
      </c>
      <c r="AV238" s="14" t="s">
        <v>147</v>
      </c>
      <c r="AW238" s="14" t="s">
        <v>30</v>
      </c>
      <c r="AX238" s="14" t="s">
        <v>80</v>
      </c>
      <c r="AY238" s="229" t="s">
        <v>137</v>
      </c>
    </row>
    <row r="239" spans="1:65" s="2" customFormat="1" ht="21.75" customHeight="1">
      <c r="A239" s="35"/>
      <c r="B239" s="36"/>
      <c r="C239" s="193" t="s">
        <v>7</v>
      </c>
      <c r="D239" s="193" t="s">
        <v>142</v>
      </c>
      <c r="E239" s="194" t="s">
        <v>270</v>
      </c>
      <c r="F239" s="195" t="s">
        <v>271</v>
      </c>
      <c r="G239" s="196" t="s">
        <v>145</v>
      </c>
      <c r="H239" s="197">
        <v>105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39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243</v>
      </c>
      <c r="AT239" s="205" t="s">
        <v>142</v>
      </c>
      <c r="AU239" s="205" t="s">
        <v>84</v>
      </c>
      <c r="AY239" s="18" t="s">
        <v>137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84</v>
      </c>
      <c r="BK239" s="206">
        <f>ROUND(I239*H239,2)</f>
        <v>0</v>
      </c>
      <c r="BL239" s="18" t="s">
        <v>243</v>
      </c>
      <c r="BM239" s="205" t="s">
        <v>272</v>
      </c>
    </row>
    <row r="240" spans="1:65" s="13" customFormat="1" ht="11.25">
      <c r="B240" s="207"/>
      <c r="C240" s="208"/>
      <c r="D240" s="209" t="s">
        <v>149</v>
      </c>
      <c r="E240" s="210" t="s">
        <v>1</v>
      </c>
      <c r="F240" s="211" t="s">
        <v>273</v>
      </c>
      <c r="G240" s="208"/>
      <c r="H240" s="212">
        <v>105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149</v>
      </c>
      <c r="AU240" s="218" t="s">
        <v>84</v>
      </c>
      <c r="AV240" s="13" t="s">
        <v>84</v>
      </c>
      <c r="AW240" s="13" t="s">
        <v>30</v>
      </c>
      <c r="AX240" s="13" t="s">
        <v>80</v>
      </c>
      <c r="AY240" s="218" t="s">
        <v>137</v>
      </c>
    </row>
    <row r="241" spans="1:65" s="14" customFormat="1" ht="11.25">
      <c r="B241" s="219"/>
      <c r="C241" s="220"/>
      <c r="D241" s="209" t="s">
        <v>149</v>
      </c>
      <c r="E241" s="221" t="s">
        <v>1</v>
      </c>
      <c r="F241" s="222" t="s">
        <v>151</v>
      </c>
      <c r="G241" s="220"/>
      <c r="H241" s="223">
        <v>105</v>
      </c>
      <c r="I241" s="224"/>
      <c r="J241" s="220"/>
      <c r="K241" s="220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149</v>
      </c>
      <c r="AU241" s="229" t="s">
        <v>84</v>
      </c>
      <c r="AV241" s="14" t="s">
        <v>147</v>
      </c>
      <c r="AW241" s="14" t="s">
        <v>30</v>
      </c>
      <c r="AX241" s="14" t="s">
        <v>73</v>
      </c>
      <c r="AY241" s="229" t="s">
        <v>137</v>
      </c>
    </row>
    <row r="242" spans="1:65" s="2" customFormat="1" ht="21.75" customHeight="1">
      <c r="A242" s="35"/>
      <c r="B242" s="36"/>
      <c r="C242" s="230" t="s">
        <v>274</v>
      </c>
      <c r="D242" s="230" t="s">
        <v>152</v>
      </c>
      <c r="E242" s="231" t="s">
        <v>275</v>
      </c>
      <c r="F242" s="232" t="s">
        <v>276</v>
      </c>
      <c r="G242" s="233" t="s">
        <v>145</v>
      </c>
      <c r="H242" s="234">
        <v>183.6</v>
      </c>
      <c r="I242" s="235"/>
      <c r="J242" s="236">
        <f>ROUND(I242*H242,2)</f>
        <v>0</v>
      </c>
      <c r="K242" s="237"/>
      <c r="L242" s="238"/>
      <c r="M242" s="239" t="s">
        <v>1</v>
      </c>
      <c r="N242" s="240" t="s">
        <v>39</v>
      </c>
      <c r="O242" s="72"/>
      <c r="P242" s="203">
        <f>O242*H242</f>
        <v>0</v>
      </c>
      <c r="Q242" s="203">
        <v>5.0000000000000001E-3</v>
      </c>
      <c r="R242" s="203">
        <f>Q242*H242</f>
        <v>0.91800000000000004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263</v>
      </c>
      <c r="AT242" s="205" t="s">
        <v>152</v>
      </c>
      <c r="AU242" s="205" t="s">
        <v>84</v>
      </c>
      <c r="AY242" s="18" t="s">
        <v>137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84</v>
      </c>
      <c r="BK242" s="206">
        <f>ROUND(I242*H242,2)</f>
        <v>0</v>
      </c>
      <c r="BL242" s="18" t="s">
        <v>243</v>
      </c>
      <c r="BM242" s="205" t="s">
        <v>277</v>
      </c>
    </row>
    <row r="243" spans="1:65" s="13" customFormat="1" ht="11.25">
      <c r="B243" s="207"/>
      <c r="C243" s="208"/>
      <c r="D243" s="209" t="s">
        <v>149</v>
      </c>
      <c r="E243" s="210" t="s">
        <v>1</v>
      </c>
      <c r="F243" s="211" t="s">
        <v>278</v>
      </c>
      <c r="G243" s="208"/>
      <c r="H243" s="212">
        <v>105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149</v>
      </c>
      <c r="AU243" s="218" t="s">
        <v>84</v>
      </c>
      <c r="AV243" s="13" t="s">
        <v>84</v>
      </c>
      <c r="AW243" s="13" t="s">
        <v>30</v>
      </c>
      <c r="AX243" s="13" t="s">
        <v>73</v>
      </c>
      <c r="AY243" s="218" t="s">
        <v>137</v>
      </c>
    </row>
    <row r="244" spans="1:65" s="14" customFormat="1" ht="11.25">
      <c r="B244" s="219"/>
      <c r="C244" s="220"/>
      <c r="D244" s="209" t="s">
        <v>149</v>
      </c>
      <c r="E244" s="221" t="s">
        <v>1</v>
      </c>
      <c r="F244" s="222" t="s">
        <v>151</v>
      </c>
      <c r="G244" s="220"/>
      <c r="H244" s="223">
        <v>105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149</v>
      </c>
      <c r="AU244" s="229" t="s">
        <v>84</v>
      </c>
      <c r="AV244" s="14" t="s">
        <v>147</v>
      </c>
      <c r="AW244" s="14" t="s">
        <v>30</v>
      </c>
      <c r="AX244" s="14" t="s">
        <v>73</v>
      </c>
      <c r="AY244" s="229" t="s">
        <v>137</v>
      </c>
    </row>
    <row r="245" spans="1:65" s="13" customFormat="1" ht="11.25">
      <c r="B245" s="207"/>
      <c r="C245" s="208"/>
      <c r="D245" s="209" t="s">
        <v>149</v>
      </c>
      <c r="E245" s="210" t="s">
        <v>1</v>
      </c>
      <c r="F245" s="211" t="s">
        <v>279</v>
      </c>
      <c r="G245" s="208"/>
      <c r="H245" s="212">
        <v>75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149</v>
      </c>
      <c r="AU245" s="218" t="s">
        <v>84</v>
      </c>
      <c r="AV245" s="13" t="s">
        <v>84</v>
      </c>
      <c r="AW245" s="13" t="s">
        <v>30</v>
      </c>
      <c r="AX245" s="13" t="s">
        <v>73</v>
      </c>
      <c r="AY245" s="218" t="s">
        <v>137</v>
      </c>
    </row>
    <row r="246" spans="1:65" s="14" customFormat="1" ht="11.25">
      <c r="B246" s="219"/>
      <c r="C246" s="220"/>
      <c r="D246" s="209" t="s">
        <v>149</v>
      </c>
      <c r="E246" s="221" t="s">
        <v>1</v>
      </c>
      <c r="F246" s="222" t="s">
        <v>151</v>
      </c>
      <c r="G246" s="220"/>
      <c r="H246" s="223">
        <v>75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149</v>
      </c>
      <c r="AU246" s="229" t="s">
        <v>84</v>
      </c>
      <c r="AV246" s="14" t="s">
        <v>147</v>
      </c>
      <c r="AW246" s="14" t="s">
        <v>30</v>
      </c>
      <c r="AX246" s="14" t="s">
        <v>73</v>
      </c>
      <c r="AY246" s="229" t="s">
        <v>137</v>
      </c>
    </row>
    <row r="247" spans="1:65" s="16" customFormat="1" ht="11.25">
      <c r="B247" s="251"/>
      <c r="C247" s="252"/>
      <c r="D247" s="209" t="s">
        <v>149</v>
      </c>
      <c r="E247" s="253" t="s">
        <v>1</v>
      </c>
      <c r="F247" s="254" t="s">
        <v>202</v>
      </c>
      <c r="G247" s="252"/>
      <c r="H247" s="255">
        <v>180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149</v>
      </c>
      <c r="AU247" s="261" t="s">
        <v>84</v>
      </c>
      <c r="AV247" s="16" t="s">
        <v>146</v>
      </c>
      <c r="AW247" s="16" t="s">
        <v>30</v>
      </c>
      <c r="AX247" s="16" t="s">
        <v>73</v>
      </c>
      <c r="AY247" s="261" t="s">
        <v>137</v>
      </c>
    </row>
    <row r="248" spans="1:65" s="13" customFormat="1" ht="11.25">
      <c r="B248" s="207"/>
      <c r="C248" s="208"/>
      <c r="D248" s="209" t="s">
        <v>149</v>
      </c>
      <c r="E248" s="210" t="s">
        <v>1</v>
      </c>
      <c r="F248" s="211" t="s">
        <v>280</v>
      </c>
      <c r="G248" s="208"/>
      <c r="H248" s="212">
        <v>183.6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149</v>
      </c>
      <c r="AU248" s="218" t="s">
        <v>84</v>
      </c>
      <c r="AV248" s="13" t="s">
        <v>84</v>
      </c>
      <c r="AW248" s="13" t="s">
        <v>30</v>
      </c>
      <c r="AX248" s="13" t="s">
        <v>80</v>
      </c>
      <c r="AY248" s="218" t="s">
        <v>137</v>
      </c>
    </row>
    <row r="249" spans="1:65" s="2" customFormat="1" ht="21.75" customHeight="1">
      <c r="A249" s="35"/>
      <c r="B249" s="36"/>
      <c r="C249" s="193" t="s">
        <v>281</v>
      </c>
      <c r="D249" s="193" t="s">
        <v>142</v>
      </c>
      <c r="E249" s="194" t="s">
        <v>282</v>
      </c>
      <c r="F249" s="195" t="s">
        <v>283</v>
      </c>
      <c r="G249" s="196" t="s">
        <v>145</v>
      </c>
      <c r="H249" s="197">
        <v>255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39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243</v>
      </c>
      <c r="AT249" s="205" t="s">
        <v>142</v>
      </c>
      <c r="AU249" s="205" t="s">
        <v>84</v>
      </c>
      <c r="AY249" s="18" t="s">
        <v>137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84</v>
      </c>
      <c r="BK249" s="206">
        <f>ROUND(I249*H249,2)</f>
        <v>0</v>
      </c>
      <c r="BL249" s="18" t="s">
        <v>243</v>
      </c>
      <c r="BM249" s="205" t="s">
        <v>284</v>
      </c>
    </row>
    <row r="250" spans="1:65" s="13" customFormat="1" ht="11.25">
      <c r="B250" s="207"/>
      <c r="C250" s="208"/>
      <c r="D250" s="209" t="s">
        <v>149</v>
      </c>
      <c r="E250" s="210" t="s">
        <v>1</v>
      </c>
      <c r="F250" s="211" t="s">
        <v>285</v>
      </c>
      <c r="G250" s="208"/>
      <c r="H250" s="212">
        <v>105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149</v>
      </c>
      <c r="AU250" s="218" t="s">
        <v>84</v>
      </c>
      <c r="AV250" s="13" t="s">
        <v>84</v>
      </c>
      <c r="AW250" s="13" t="s">
        <v>30</v>
      </c>
      <c r="AX250" s="13" t="s">
        <v>73</v>
      </c>
      <c r="AY250" s="218" t="s">
        <v>137</v>
      </c>
    </row>
    <row r="251" spans="1:65" s="14" customFormat="1" ht="11.25">
      <c r="B251" s="219"/>
      <c r="C251" s="220"/>
      <c r="D251" s="209" t="s">
        <v>149</v>
      </c>
      <c r="E251" s="221" t="s">
        <v>1</v>
      </c>
      <c r="F251" s="222" t="s">
        <v>151</v>
      </c>
      <c r="G251" s="220"/>
      <c r="H251" s="223">
        <v>105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149</v>
      </c>
      <c r="AU251" s="229" t="s">
        <v>84</v>
      </c>
      <c r="AV251" s="14" t="s">
        <v>147</v>
      </c>
      <c r="AW251" s="14" t="s">
        <v>30</v>
      </c>
      <c r="AX251" s="14" t="s">
        <v>73</v>
      </c>
      <c r="AY251" s="229" t="s">
        <v>137</v>
      </c>
    </row>
    <row r="252" spans="1:65" s="13" customFormat="1" ht="11.25">
      <c r="B252" s="207"/>
      <c r="C252" s="208"/>
      <c r="D252" s="209" t="s">
        <v>149</v>
      </c>
      <c r="E252" s="210" t="s">
        <v>1</v>
      </c>
      <c r="F252" s="211" t="s">
        <v>286</v>
      </c>
      <c r="G252" s="208"/>
      <c r="H252" s="212">
        <v>150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149</v>
      </c>
      <c r="AU252" s="218" t="s">
        <v>84</v>
      </c>
      <c r="AV252" s="13" t="s">
        <v>84</v>
      </c>
      <c r="AW252" s="13" t="s">
        <v>30</v>
      </c>
      <c r="AX252" s="13" t="s">
        <v>73</v>
      </c>
      <c r="AY252" s="218" t="s">
        <v>137</v>
      </c>
    </row>
    <row r="253" spans="1:65" s="14" customFormat="1" ht="11.25">
      <c r="B253" s="219"/>
      <c r="C253" s="220"/>
      <c r="D253" s="209" t="s">
        <v>149</v>
      </c>
      <c r="E253" s="221" t="s">
        <v>1</v>
      </c>
      <c r="F253" s="222" t="s">
        <v>151</v>
      </c>
      <c r="G253" s="220"/>
      <c r="H253" s="223">
        <v>150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149</v>
      </c>
      <c r="AU253" s="229" t="s">
        <v>84</v>
      </c>
      <c r="AV253" s="14" t="s">
        <v>147</v>
      </c>
      <c r="AW253" s="14" t="s">
        <v>30</v>
      </c>
      <c r="AX253" s="14" t="s">
        <v>73</v>
      </c>
      <c r="AY253" s="229" t="s">
        <v>137</v>
      </c>
    </row>
    <row r="254" spans="1:65" s="16" customFormat="1" ht="11.25">
      <c r="B254" s="251"/>
      <c r="C254" s="252"/>
      <c r="D254" s="209" t="s">
        <v>149</v>
      </c>
      <c r="E254" s="253" t="s">
        <v>1</v>
      </c>
      <c r="F254" s="254" t="s">
        <v>202</v>
      </c>
      <c r="G254" s="252"/>
      <c r="H254" s="255">
        <v>255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AT254" s="261" t="s">
        <v>149</v>
      </c>
      <c r="AU254" s="261" t="s">
        <v>84</v>
      </c>
      <c r="AV254" s="16" t="s">
        <v>146</v>
      </c>
      <c r="AW254" s="16" t="s">
        <v>30</v>
      </c>
      <c r="AX254" s="16" t="s">
        <v>80</v>
      </c>
      <c r="AY254" s="261" t="s">
        <v>137</v>
      </c>
    </row>
    <row r="255" spans="1:65" s="2" customFormat="1" ht="21.75" customHeight="1">
      <c r="A255" s="35"/>
      <c r="B255" s="36"/>
      <c r="C255" s="230" t="s">
        <v>287</v>
      </c>
      <c r="D255" s="230" t="s">
        <v>152</v>
      </c>
      <c r="E255" s="231" t="s">
        <v>288</v>
      </c>
      <c r="F255" s="232" t="s">
        <v>289</v>
      </c>
      <c r="G255" s="233" t="s">
        <v>145</v>
      </c>
      <c r="H255" s="234">
        <v>183.6</v>
      </c>
      <c r="I255" s="235"/>
      <c r="J255" s="236">
        <f>ROUND(I255*H255,2)</f>
        <v>0</v>
      </c>
      <c r="K255" s="237"/>
      <c r="L255" s="238"/>
      <c r="M255" s="239" t="s">
        <v>1</v>
      </c>
      <c r="N255" s="240" t="s">
        <v>39</v>
      </c>
      <c r="O255" s="72"/>
      <c r="P255" s="203">
        <f>O255*H255</f>
        <v>0</v>
      </c>
      <c r="Q255" s="203">
        <v>7.0000000000000001E-3</v>
      </c>
      <c r="R255" s="203">
        <f>Q255*H255</f>
        <v>1.2851999999999999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263</v>
      </c>
      <c r="AT255" s="205" t="s">
        <v>152</v>
      </c>
      <c r="AU255" s="205" t="s">
        <v>84</v>
      </c>
      <c r="AY255" s="18" t="s">
        <v>137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84</v>
      </c>
      <c r="BK255" s="206">
        <f>ROUND(I255*H255,2)</f>
        <v>0</v>
      </c>
      <c r="BL255" s="18" t="s">
        <v>243</v>
      </c>
      <c r="BM255" s="205" t="s">
        <v>290</v>
      </c>
    </row>
    <row r="256" spans="1:65" s="13" customFormat="1" ht="11.25">
      <c r="B256" s="207"/>
      <c r="C256" s="208"/>
      <c r="D256" s="209" t="s">
        <v>149</v>
      </c>
      <c r="E256" s="210" t="s">
        <v>1</v>
      </c>
      <c r="F256" s="211" t="s">
        <v>278</v>
      </c>
      <c r="G256" s="208"/>
      <c r="H256" s="212">
        <v>105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149</v>
      </c>
      <c r="AU256" s="218" t="s">
        <v>84</v>
      </c>
      <c r="AV256" s="13" t="s">
        <v>84</v>
      </c>
      <c r="AW256" s="13" t="s">
        <v>30</v>
      </c>
      <c r="AX256" s="13" t="s">
        <v>73</v>
      </c>
      <c r="AY256" s="218" t="s">
        <v>137</v>
      </c>
    </row>
    <row r="257" spans="1:65" s="14" customFormat="1" ht="11.25">
      <c r="B257" s="219"/>
      <c r="C257" s="220"/>
      <c r="D257" s="209" t="s">
        <v>149</v>
      </c>
      <c r="E257" s="221" t="s">
        <v>1</v>
      </c>
      <c r="F257" s="222" t="s">
        <v>151</v>
      </c>
      <c r="G257" s="220"/>
      <c r="H257" s="223">
        <v>105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149</v>
      </c>
      <c r="AU257" s="229" t="s">
        <v>84</v>
      </c>
      <c r="AV257" s="14" t="s">
        <v>147</v>
      </c>
      <c r="AW257" s="14" t="s">
        <v>30</v>
      </c>
      <c r="AX257" s="14" t="s">
        <v>73</v>
      </c>
      <c r="AY257" s="229" t="s">
        <v>137</v>
      </c>
    </row>
    <row r="258" spans="1:65" s="13" customFormat="1" ht="11.25">
      <c r="B258" s="207"/>
      <c r="C258" s="208"/>
      <c r="D258" s="209" t="s">
        <v>149</v>
      </c>
      <c r="E258" s="210" t="s">
        <v>1</v>
      </c>
      <c r="F258" s="211" t="s">
        <v>279</v>
      </c>
      <c r="G258" s="208"/>
      <c r="H258" s="212">
        <v>75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149</v>
      </c>
      <c r="AU258" s="218" t="s">
        <v>84</v>
      </c>
      <c r="AV258" s="13" t="s">
        <v>84</v>
      </c>
      <c r="AW258" s="13" t="s">
        <v>30</v>
      </c>
      <c r="AX258" s="13" t="s">
        <v>73</v>
      </c>
      <c r="AY258" s="218" t="s">
        <v>137</v>
      </c>
    </row>
    <row r="259" spans="1:65" s="14" customFormat="1" ht="11.25">
      <c r="B259" s="219"/>
      <c r="C259" s="220"/>
      <c r="D259" s="209" t="s">
        <v>149</v>
      </c>
      <c r="E259" s="221" t="s">
        <v>1</v>
      </c>
      <c r="F259" s="222" t="s">
        <v>151</v>
      </c>
      <c r="G259" s="220"/>
      <c r="H259" s="223">
        <v>75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149</v>
      </c>
      <c r="AU259" s="229" t="s">
        <v>84</v>
      </c>
      <c r="AV259" s="14" t="s">
        <v>147</v>
      </c>
      <c r="AW259" s="14" t="s">
        <v>30</v>
      </c>
      <c r="AX259" s="14" t="s">
        <v>73</v>
      </c>
      <c r="AY259" s="229" t="s">
        <v>137</v>
      </c>
    </row>
    <row r="260" spans="1:65" s="16" customFormat="1" ht="11.25">
      <c r="B260" s="251"/>
      <c r="C260" s="252"/>
      <c r="D260" s="209" t="s">
        <v>149</v>
      </c>
      <c r="E260" s="253" t="s">
        <v>1</v>
      </c>
      <c r="F260" s="254" t="s">
        <v>202</v>
      </c>
      <c r="G260" s="252"/>
      <c r="H260" s="255">
        <v>180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149</v>
      </c>
      <c r="AU260" s="261" t="s">
        <v>84</v>
      </c>
      <c r="AV260" s="16" t="s">
        <v>146</v>
      </c>
      <c r="AW260" s="16" t="s">
        <v>30</v>
      </c>
      <c r="AX260" s="16" t="s">
        <v>73</v>
      </c>
      <c r="AY260" s="261" t="s">
        <v>137</v>
      </c>
    </row>
    <row r="261" spans="1:65" s="13" customFormat="1" ht="11.25">
      <c r="B261" s="207"/>
      <c r="C261" s="208"/>
      <c r="D261" s="209" t="s">
        <v>149</v>
      </c>
      <c r="E261" s="210" t="s">
        <v>1</v>
      </c>
      <c r="F261" s="211" t="s">
        <v>280</v>
      </c>
      <c r="G261" s="208"/>
      <c r="H261" s="212">
        <v>183.6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149</v>
      </c>
      <c r="AU261" s="218" t="s">
        <v>84</v>
      </c>
      <c r="AV261" s="13" t="s">
        <v>84</v>
      </c>
      <c r="AW261" s="13" t="s">
        <v>30</v>
      </c>
      <c r="AX261" s="13" t="s">
        <v>80</v>
      </c>
      <c r="AY261" s="218" t="s">
        <v>137</v>
      </c>
    </row>
    <row r="262" spans="1:65" s="2" customFormat="1" ht="21.75" customHeight="1">
      <c r="A262" s="35"/>
      <c r="B262" s="36"/>
      <c r="C262" s="193" t="s">
        <v>291</v>
      </c>
      <c r="D262" s="193" t="s">
        <v>142</v>
      </c>
      <c r="E262" s="194" t="s">
        <v>292</v>
      </c>
      <c r="F262" s="195" t="s">
        <v>293</v>
      </c>
      <c r="G262" s="196" t="s">
        <v>145</v>
      </c>
      <c r="H262" s="197">
        <v>180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39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8.0000000000000002E-3</v>
      </c>
      <c r="T262" s="204">
        <f>S262*H262</f>
        <v>1.44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243</v>
      </c>
      <c r="AT262" s="205" t="s">
        <v>142</v>
      </c>
      <c r="AU262" s="205" t="s">
        <v>84</v>
      </c>
      <c r="AY262" s="18" t="s">
        <v>137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84</v>
      </c>
      <c r="BK262" s="206">
        <f>ROUND(I262*H262,2)</f>
        <v>0</v>
      </c>
      <c r="BL262" s="18" t="s">
        <v>243</v>
      </c>
      <c r="BM262" s="205" t="s">
        <v>294</v>
      </c>
    </row>
    <row r="263" spans="1:65" s="13" customFormat="1" ht="11.25">
      <c r="B263" s="207"/>
      <c r="C263" s="208"/>
      <c r="D263" s="209" t="s">
        <v>149</v>
      </c>
      <c r="E263" s="210" t="s">
        <v>1</v>
      </c>
      <c r="F263" s="211" t="s">
        <v>295</v>
      </c>
      <c r="G263" s="208"/>
      <c r="H263" s="212">
        <v>105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149</v>
      </c>
      <c r="AU263" s="218" t="s">
        <v>84</v>
      </c>
      <c r="AV263" s="13" t="s">
        <v>84</v>
      </c>
      <c r="AW263" s="13" t="s">
        <v>30</v>
      </c>
      <c r="AX263" s="13" t="s">
        <v>73</v>
      </c>
      <c r="AY263" s="218" t="s">
        <v>137</v>
      </c>
    </row>
    <row r="264" spans="1:65" s="14" customFormat="1" ht="11.25">
      <c r="B264" s="219"/>
      <c r="C264" s="220"/>
      <c r="D264" s="209" t="s">
        <v>149</v>
      </c>
      <c r="E264" s="221" t="s">
        <v>1</v>
      </c>
      <c r="F264" s="222" t="s">
        <v>151</v>
      </c>
      <c r="G264" s="220"/>
      <c r="H264" s="223">
        <v>105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149</v>
      </c>
      <c r="AU264" s="229" t="s">
        <v>84</v>
      </c>
      <c r="AV264" s="14" t="s">
        <v>147</v>
      </c>
      <c r="AW264" s="14" t="s">
        <v>30</v>
      </c>
      <c r="AX264" s="14" t="s">
        <v>73</v>
      </c>
      <c r="AY264" s="229" t="s">
        <v>137</v>
      </c>
    </row>
    <row r="265" spans="1:65" s="13" customFormat="1" ht="11.25">
      <c r="B265" s="207"/>
      <c r="C265" s="208"/>
      <c r="D265" s="209" t="s">
        <v>149</v>
      </c>
      <c r="E265" s="210" t="s">
        <v>1</v>
      </c>
      <c r="F265" s="211" t="s">
        <v>296</v>
      </c>
      <c r="G265" s="208"/>
      <c r="H265" s="212">
        <v>75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149</v>
      </c>
      <c r="AU265" s="218" t="s">
        <v>84</v>
      </c>
      <c r="AV265" s="13" t="s">
        <v>84</v>
      </c>
      <c r="AW265" s="13" t="s">
        <v>30</v>
      </c>
      <c r="AX265" s="13" t="s">
        <v>73</v>
      </c>
      <c r="AY265" s="218" t="s">
        <v>137</v>
      </c>
    </row>
    <row r="266" spans="1:65" s="14" customFormat="1" ht="11.25">
      <c r="B266" s="219"/>
      <c r="C266" s="220"/>
      <c r="D266" s="209" t="s">
        <v>149</v>
      </c>
      <c r="E266" s="221" t="s">
        <v>1</v>
      </c>
      <c r="F266" s="222" t="s">
        <v>151</v>
      </c>
      <c r="G266" s="220"/>
      <c r="H266" s="223">
        <v>75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149</v>
      </c>
      <c r="AU266" s="229" t="s">
        <v>84</v>
      </c>
      <c r="AV266" s="14" t="s">
        <v>147</v>
      </c>
      <c r="AW266" s="14" t="s">
        <v>30</v>
      </c>
      <c r="AX266" s="14" t="s">
        <v>73</v>
      </c>
      <c r="AY266" s="229" t="s">
        <v>137</v>
      </c>
    </row>
    <row r="267" spans="1:65" s="16" customFormat="1" ht="11.25">
      <c r="B267" s="251"/>
      <c r="C267" s="252"/>
      <c r="D267" s="209" t="s">
        <v>149</v>
      </c>
      <c r="E267" s="253" t="s">
        <v>1</v>
      </c>
      <c r="F267" s="254" t="s">
        <v>202</v>
      </c>
      <c r="G267" s="252"/>
      <c r="H267" s="255">
        <v>180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149</v>
      </c>
      <c r="AU267" s="261" t="s">
        <v>84</v>
      </c>
      <c r="AV267" s="16" t="s">
        <v>146</v>
      </c>
      <c r="AW267" s="16" t="s">
        <v>30</v>
      </c>
      <c r="AX267" s="16" t="s">
        <v>80</v>
      </c>
      <c r="AY267" s="261" t="s">
        <v>137</v>
      </c>
    </row>
    <row r="268" spans="1:65" s="2" customFormat="1" ht="21.75" customHeight="1">
      <c r="A268" s="35"/>
      <c r="B268" s="36"/>
      <c r="C268" s="193" t="s">
        <v>297</v>
      </c>
      <c r="D268" s="193" t="s">
        <v>142</v>
      </c>
      <c r="E268" s="194" t="s">
        <v>298</v>
      </c>
      <c r="F268" s="195" t="s">
        <v>299</v>
      </c>
      <c r="G268" s="196" t="s">
        <v>237</v>
      </c>
      <c r="H268" s="197">
        <v>2.2370000000000001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39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243</v>
      </c>
      <c r="AT268" s="205" t="s">
        <v>142</v>
      </c>
      <c r="AU268" s="205" t="s">
        <v>84</v>
      </c>
      <c r="AY268" s="18" t="s">
        <v>137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84</v>
      </c>
      <c r="BK268" s="206">
        <f>ROUND(I268*H268,2)</f>
        <v>0</v>
      </c>
      <c r="BL268" s="18" t="s">
        <v>243</v>
      </c>
      <c r="BM268" s="205" t="s">
        <v>300</v>
      </c>
    </row>
    <row r="269" spans="1:65" s="2" customFormat="1" ht="21.75" customHeight="1">
      <c r="A269" s="35"/>
      <c r="B269" s="36"/>
      <c r="C269" s="193" t="s">
        <v>301</v>
      </c>
      <c r="D269" s="193" t="s">
        <v>142</v>
      </c>
      <c r="E269" s="194" t="s">
        <v>302</v>
      </c>
      <c r="F269" s="195" t="s">
        <v>303</v>
      </c>
      <c r="G269" s="196" t="s">
        <v>237</v>
      </c>
      <c r="H269" s="197">
        <v>2.2370000000000001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39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243</v>
      </c>
      <c r="AT269" s="205" t="s">
        <v>142</v>
      </c>
      <c r="AU269" s="205" t="s">
        <v>84</v>
      </c>
      <c r="AY269" s="18" t="s">
        <v>137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84</v>
      </c>
      <c r="BK269" s="206">
        <f>ROUND(I269*H269,2)</f>
        <v>0</v>
      </c>
      <c r="BL269" s="18" t="s">
        <v>243</v>
      </c>
      <c r="BM269" s="205" t="s">
        <v>304</v>
      </c>
    </row>
    <row r="270" spans="1:65" s="12" customFormat="1" ht="22.9" customHeight="1">
      <c r="B270" s="177"/>
      <c r="C270" s="178"/>
      <c r="D270" s="179" t="s">
        <v>72</v>
      </c>
      <c r="E270" s="191" t="s">
        <v>305</v>
      </c>
      <c r="F270" s="191" t="s">
        <v>306</v>
      </c>
      <c r="G270" s="178"/>
      <c r="H270" s="178"/>
      <c r="I270" s="181"/>
      <c r="J270" s="192">
        <f>BK270</f>
        <v>0</v>
      </c>
      <c r="K270" s="178"/>
      <c r="L270" s="183"/>
      <c r="M270" s="184"/>
      <c r="N270" s="185"/>
      <c r="O270" s="185"/>
      <c r="P270" s="186">
        <f>SUM(P271:P340)</f>
        <v>0</v>
      </c>
      <c r="Q270" s="185"/>
      <c r="R270" s="186">
        <f>SUM(R271:R340)</f>
        <v>1.14133734</v>
      </c>
      <c r="S270" s="185"/>
      <c r="T270" s="187">
        <f>SUM(T271:T340)</f>
        <v>0.28000000000000003</v>
      </c>
      <c r="AR270" s="188" t="s">
        <v>84</v>
      </c>
      <c r="AT270" s="189" t="s">
        <v>72</v>
      </c>
      <c r="AU270" s="189" t="s">
        <v>80</v>
      </c>
      <c r="AY270" s="188" t="s">
        <v>137</v>
      </c>
      <c r="BK270" s="190">
        <f>SUM(BK271:BK340)</f>
        <v>0</v>
      </c>
    </row>
    <row r="271" spans="1:65" s="2" customFormat="1" ht="21.75" customHeight="1">
      <c r="A271" s="35"/>
      <c r="B271" s="36"/>
      <c r="C271" s="193" t="s">
        <v>307</v>
      </c>
      <c r="D271" s="193" t="s">
        <v>142</v>
      </c>
      <c r="E271" s="194" t="s">
        <v>308</v>
      </c>
      <c r="F271" s="195" t="s">
        <v>309</v>
      </c>
      <c r="G271" s="196" t="s">
        <v>310</v>
      </c>
      <c r="H271" s="197">
        <v>20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39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1.4E-2</v>
      </c>
      <c r="T271" s="204">
        <f>S271*H271</f>
        <v>0.28000000000000003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243</v>
      </c>
      <c r="AT271" s="205" t="s">
        <v>142</v>
      </c>
      <c r="AU271" s="205" t="s">
        <v>84</v>
      </c>
      <c r="AY271" s="18" t="s">
        <v>137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84</v>
      </c>
      <c r="BK271" s="206">
        <f>ROUND(I271*H271,2)</f>
        <v>0</v>
      </c>
      <c r="BL271" s="18" t="s">
        <v>243</v>
      </c>
      <c r="BM271" s="205" t="s">
        <v>311</v>
      </c>
    </row>
    <row r="272" spans="1:65" s="15" customFormat="1" ht="11.25">
      <c r="B272" s="241"/>
      <c r="C272" s="242"/>
      <c r="D272" s="209" t="s">
        <v>149</v>
      </c>
      <c r="E272" s="243" t="s">
        <v>1</v>
      </c>
      <c r="F272" s="244" t="s">
        <v>312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149</v>
      </c>
      <c r="AU272" s="250" t="s">
        <v>84</v>
      </c>
      <c r="AV272" s="15" t="s">
        <v>80</v>
      </c>
      <c r="AW272" s="15" t="s">
        <v>30</v>
      </c>
      <c r="AX272" s="15" t="s">
        <v>73</v>
      </c>
      <c r="AY272" s="250" t="s">
        <v>137</v>
      </c>
    </row>
    <row r="273" spans="1:65" s="13" customFormat="1" ht="11.25">
      <c r="B273" s="207"/>
      <c r="C273" s="208"/>
      <c r="D273" s="209" t="s">
        <v>149</v>
      </c>
      <c r="E273" s="210" t="s">
        <v>1</v>
      </c>
      <c r="F273" s="211" t="s">
        <v>313</v>
      </c>
      <c r="G273" s="208"/>
      <c r="H273" s="212">
        <v>20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149</v>
      </c>
      <c r="AU273" s="218" t="s">
        <v>84</v>
      </c>
      <c r="AV273" s="13" t="s">
        <v>84</v>
      </c>
      <c r="AW273" s="13" t="s">
        <v>30</v>
      </c>
      <c r="AX273" s="13" t="s">
        <v>73</v>
      </c>
      <c r="AY273" s="218" t="s">
        <v>137</v>
      </c>
    </row>
    <row r="274" spans="1:65" s="14" customFormat="1" ht="11.25">
      <c r="B274" s="219"/>
      <c r="C274" s="220"/>
      <c r="D274" s="209" t="s">
        <v>149</v>
      </c>
      <c r="E274" s="221" t="s">
        <v>1</v>
      </c>
      <c r="F274" s="222" t="s">
        <v>151</v>
      </c>
      <c r="G274" s="220"/>
      <c r="H274" s="223">
        <v>20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149</v>
      </c>
      <c r="AU274" s="229" t="s">
        <v>84</v>
      </c>
      <c r="AV274" s="14" t="s">
        <v>147</v>
      </c>
      <c r="AW274" s="14" t="s">
        <v>30</v>
      </c>
      <c r="AX274" s="14" t="s">
        <v>80</v>
      </c>
      <c r="AY274" s="229" t="s">
        <v>137</v>
      </c>
    </row>
    <row r="275" spans="1:65" s="2" customFormat="1" ht="21.75" customHeight="1">
      <c r="A275" s="35"/>
      <c r="B275" s="36"/>
      <c r="C275" s="193" t="s">
        <v>314</v>
      </c>
      <c r="D275" s="193" t="s">
        <v>142</v>
      </c>
      <c r="E275" s="194" t="s">
        <v>315</v>
      </c>
      <c r="F275" s="195" t="s">
        <v>316</v>
      </c>
      <c r="G275" s="196" t="s">
        <v>310</v>
      </c>
      <c r="H275" s="197">
        <v>82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39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243</v>
      </c>
      <c r="AT275" s="205" t="s">
        <v>142</v>
      </c>
      <c r="AU275" s="205" t="s">
        <v>84</v>
      </c>
      <c r="AY275" s="18" t="s">
        <v>137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84</v>
      </c>
      <c r="BK275" s="206">
        <f>ROUND(I275*H275,2)</f>
        <v>0</v>
      </c>
      <c r="BL275" s="18" t="s">
        <v>243</v>
      </c>
      <c r="BM275" s="205" t="s">
        <v>317</v>
      </c>
    </row>
    <row r="276" spans="1:65" s="15" customFormat="1" ht="11.25">
      <c r="B276" s="241"/>
      <c r="C276" s="242"/>
      <c r="D276" s="209" t="s">
        <v>149</v>
      </c>
      <c r="E276" s="243" t="s">
        <v>1</v>
      </c>
      <c r="F276" s="244" t="s">
        <v>318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149</v>
      </c>
      <c r="AU276" s="250" t="s">
        <v>84</v>
      </c>
      <c r="AV276" s="15" t="s">
        <v>80</v>
      </c>
      <c r="AW276" s="15" t="s">
        <v>30</v>
      </c>
      <c r="AX276" s="15" t="s">
        <v>73</v>
      </c>
      <c r="AY276" s="250" t="s">
        <v>137</v>
      </c>
    </row>
    <row r="277" spans="1:65" s="13" customFormat="1" ht="11.25">
      <c r="B277" s="207"/>
      <c r="C277" s="208"/>
      <c r="D277" s="209" t="s">
        <v>149</v>
      </c>
      <c r="E277" s="210" t="s">
        <v>1</v>
      </c>
      <c r="F277" s="211" t="s">
        <v>319</v>
      </c>
      <c r="G277" s="208"/>
      <c r="H277" s="212">
        <v>10.4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149</v>
      </c>
      <c r="AU277" s="218" t="s">
        <v>84</v>
      </c>
      <c r="AV277" s="13" t="s">
        <v>84</v>
      </c>
      <c r="AW277" s="13" t="s">
        <v>30</v>
      </c>
      <c r="AX277" s="13" t="s">
        <v>73</v>
      </c>
      <c r="AY277" s="218" t="s">
        <v>137</v>
      </c>
    </row>
    <row r="278" spans="1:65" s="14" customFormat="1" ht="11.25">
      <c r="B278" s="219"/>
      <c r="C278" s="220"/>
      <c r="D278" s="209" t="s">
        <v>149</v>
      </c>
      <c r="E278" s="221" t="s">
        <v>1</v>
      </c>
      <c r="F278" s="222" t="s">
        <v>151</v>
      </c>
      <c r="G278" s="220"/>
      <c r="H278" s="223">
        <v>10.4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149</v>
      </c>
      <c r="AU278" s="229" t="s">
        <v>84</v>
      </c>
      <c r="AV278" s="14" t="s">
        <v>147</v>
      </c>
      <c r="AW278" s="14" t="s">
        <v>30</v>
      </c>
      <c r="AX278" s="14" t="s">
        <v>73</v>
      </c>
      <c r="AY278" s="229" t="s">
        <v>137</v>
      </c>
    </row>
    <row r="279" spans="1:65" s="13" customFormat="1" ht="11.25">
      <c r="B279" s="207"/>
      <c r="C279" s="208"/>
      <c r="D279" s="209" t="s">
        <v>149</v>
      </c>
      <c r="E279" s="210" t="s">
        <v>1</v>
      </c>
      <c r="F279" s="211" t="s">
        <v>320</v>
      </c>
      <c r="G279" s="208"/>
      <c r="H279" s="212">
        <v>10.8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149</v>
      </c>
      <c r="AU279" s="218" t="s">
        <v>84</v>
      </c>
      <c r="AV279" s="13" t="s">
        <v>84</v>
      </c>
      <c r="AW279" s="13" t="s">
        <v>30</v>
      </c>
      <c r="AX279" s="13" t="s">
        <v>73</v>
      </c>
      <c r="AY279" s="218" t="s">
        <v>137</v>
      </c>
    </row>
    <row r="280" spans="1:65" s="14" customFormat="1" ht="11.25">
      <c r="B280" s="219"/>
      <c r="C280" s="220"/>
      <c r="D280" s="209" t="s">
        <v>149</v>
      </c>
      <c r="E280" s="221" t="s">
        <v>1</v>
      </c>
      <c r="F280" s="222" t="s">
        <v>151</v>
      </c>
      <c r="G280" s="220"/>
      <c r="H280" s="223">
        <v>10.8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149</v>
      </c>
      <c r="AU280" s="229" t="s">
        <v>84</v>
      </c>
      <c r="AV280" s="14" t="s">
        <v>147</v>
      </c>
      <c r="AW280" s="14" t="s">
        <v>30</v>
      </c>
      <c r="AX280" s="14" t="s">
        <v>73</v>
      </c>
      <c r="AY280" s="229" t="s">
        <v>137</v>
      </c>
    </row>
    <row r="281" spans="1:65" s="13" customFormat="1" ht="11.25">
      <c r="B281" s="207"/>
      <c r="C281" s="208"/>
      <c r="D281" s="209" t="s">
        <v>149</v>
      </c>
      <c r="E281" s="210" t="s">
        <v>1</v>
      </c>
      <c r="F281" s="211" t="s">
        <v>321</v>
      </c>
      <c r="G281" s="208"/>
      <c r="H281" s="212">
        <v>2.8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149</v>
      </c>
      <c r="AU281" s="218" t="s">
        <v>84</v>
      </c>
      <c r="AV281" s="13" t="s">
        <v>84</v>
      </c>
      <c r="AW281" s="13" t="s">
        <v>30</v>
      </c>
      <c r="AX281" s="13" t="s">
        <v>73</v>
      </c>
      <c r="AY281" s="218" t="s">
        <v>137</v>
      </c>
    </row>
    <row r="282" spans="1:65" s="14" customFormat="1" ht="11.25">
      <c r="B282" s="219"/>
      <c r="C282" s="220"/>
      <c r="D282" s="209" t="s">
        <v>149</v>
      </c>
      <c r="E282" s="221" t="s">
        <v>1</v>
      </c>
      <c r="F282" s="222" t="s">
        <v>151</v>
      </c>
      <c r="G282" s="220"/>
      <c r="H282" s="223">
        <v>2.8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149</v>
      </c>
      <c r="AU282" s="229" t="s">
        <v>84</v>
      </c>
      <c r="AV282" s="14" t="s">
        <v>147</v>
      </c>
      <c r="AW282" s="14" t="s">
        <v>30</v>
      </c>
      <c r="AX282" s="14" t="s">
        <v>73</v>
      </c>
      <c r="AY282" s="229" t="s">
        <v>137</v>
      </c>
    </row>
    <row r="283" spans="1:65" s="13" customFormat="1" ht="11.25">
      <c r="B283" s="207"/>
      <c r="C283" s="208"/>
      <c r="D283" s="209" t="s">
        <v>149</v>
      </c>
      <c r="E283" s="210" t="s">
        <v>1</v>
      </c>
      <c r="F283" s="211" t="s">
        <v>322</v>
      </c>
      <c r="G283" s="208"/>
      <c r="H283" s="212">
        <v>10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149</v>
      </c>
      <c r="AU283" s="218" t="s">
        <v>84</v>
      </c>
      <c r="AV283" s="13" t="s">
        <v>84</v>
      </c>
      <c r="AW283" s="13" t="s">
        <v>30</v>
      </c>
      <c r="AX283" s="13" t="s">
        <v>73</v>
      </c>
      <c r="AY283" s="218" t="s">
        <v>137</v>
      </c>
    </row>
    <row r="284" spans="1:65" s="14" customFormat="1" ht="11.25">
      <c r="B284" s="219"/>
      <c r="C284" s="220"/>
      <c r="D284" s="209" t="s">
        <v>149</v>
      </c>
      <c r="E284" s="221" t="s">
        <v>1</v>
      </c>
      <c r="F284" s="222" t="s">
        <v>151</v>
      </c>
      <c r="G284" s="220"/>
      <c r="H284" s="223">
        <v>10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149</v>
      </c>
      <c r="AU284" s="229" t="s">
        <v>84</v>
      </c>
      <c r="AV284" s="14" t="s">
        <v>147</v>
      </c>
      <c r="AW284" s="14" t="s">
        <v>30</v>
      </c>
      <c r="AX284" s="14" t="s">
        <v>73</v>
      </c>
      <c r="AY284" s="229" t="s">
        <v>137</v>
      </c>
    </row>
    <row r="285" spans="1:65" s="13" customFormat="1" ht="11.25">
      <c r="B285" s="207"/>
      <c r="C285" s="208"/>
      <c r="D285" s="209" t="s">
        <v>149</v>
      </c>
      <c r="E285" s="210" t="s">
        <v>1</v>
      </c>
      <c r="F285" s="211" t="s">
        <v>323</v>
      </c>
      <c r="G285" s="208"/>
      <c r="H285" s="212">
        <v>18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149</v>
      </c>
      <c r="AU285" s="218" t="s">
        <v>84</v>
      </c>
      <c r="AV285" s="13" t="s">
        <v>84</v>
      </c>
      <c r="AW285" s="13" t="s">
        <v>30</v>
      </c>
      <c r="AX285" s="13" t="s">
        <v>73</v>
      </c>
      <c r="AY285" s="218" t="s">
        <v>137</v>
      </c>
    </row>
    <row r="286" spans="1:65" s="14" customFormat="1" ht="11.25">
      <c r="B286" s="219"/>
      <c r="C286" s="220"/>
      <c r="D286" s="209" t="s">
        <v>149</v>
      </c>
      <c r="E286" s="221" t="s">
        <v>1</v>
      </c>
      <c r="F286" s="222" t="s">
        <v>151</v>
      </c>
      <c r="G286" s="220"/>
      <c r="H286" s="223">
        <v>18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149</v>
      </c>
      <c r="AU286" s="229" t="s">
        <v>84</v>
      </c>
      <c r="AV286" s="14" t="s">
        <v>147</v>
      </c>
      <c r="AW286" s="14" t="s">
        <v>30</v>
      </c>
      <c r="AX286" s="14" t="s">
        <v>73</v>
      </c>
      <c r="AY286" s="229" t="s">
        <v>137</v>
      </c>
    </row>
    <row r="287" spans="1:65" s="13" customFormat="1" ht="11.25">
      <c r="B287" s="207"/>
      <c r="C287" s="208"/>
      <c r="D287" s="209" t="s">
        <v>149</v>
      </c>
      <c r="E287" s="210" t="s">
        <v>1</v>
      </c>
      <c r="F287" s="211" t="s">
        <v>324</v>
      </c>
      <c r="G287" s="208"/>
      <c r="H287" s="212">
        <v>3.2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149</v>
      </c>
      <c r="AU287" s="218" t="s">
        <v>84</v>
      </c>
      <c r="AV287" s="13" t="s">
        <v>84</v>
      </c>
      <c r="AW287" s="13" t="s">
        <v>30</v>
      </c>
      <c r="AX287" s="13" t="s">
        <v>73</v>
      </c>
      <c r="AY287" s="218" t="s">
        <v>137</v>
      </c>
    </row>
    <row r="288" spans="1:65" s="14" customFormat="1" ht="11.25">
      <c r="B288" s="219"/>
      <c r="C288" s="220"/>
      <c r="D288" s="209" t="s">
        <v>149</v>
      </c>
      <c r="E288" s="221" t="s">
        <v>1</v>
      </c>
      <c r="F288" s="222" t="s">
        <v>151</v>
      </c>
      <c r="G288" s="220"/>
      <c r="H288" s="223">
        <v>3.2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149</v>
      </c>
      <c r="AU288" s="229" t="s">
        <v>84</v>
      </c>
      <c r="AV288" s="14" t="s">
        <v>147</v>
      </c>
      <c r="AW288" s="14" t="s">
        <v>30</v>
      </c>
      <c r="AX288" s="14" t="s">
        <v>73</v>
      </c>
      <c r="AY288" s="229" t="s">
        <v>137</v>
      </c>
    </row>
    <row r="289" spans="1:65" s="13" customFormat="1" ht="11.25">
      <c r="B289" s="207"/>
      <c r="C289" s="208"/>
      <c r="D289" s="209" t="s">
        <v>149</v>
      </c>
      <c r="E289" s="210" t="s">
        <v>1</v>
      </c>
      <c r="F289" s="211" t="s">
        <v>325</v>
      </c>
      <c r="G289" s="208"/>
      <c r="H289" s="212">
        <v>9.1999999999999993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149</v>
      </c>
      <c r="AU289" s="218" t="s">
        <v>84</v>
      </c>
      <c r="AV289" s="13" t="s">
        <v>84</v>
      </c>
      <c r="AW289" s="13" t="s">
        <v>30</v>
      </c>
      <c r="AX289" s="13" t="s">
        <v>73</v>
      </c>
      <c r="AY289" s="218" t="s">
        <v>137</v>
      </c>
    </row>
    <row r="290" spans="1:65" s="14" customFormat="1" ht="11.25">
      <c r="B290" s="219"/>
      <c r="C290" s="220"/>
      <c r="D290" s="209" t="s">
        <v>149</v>
      </c>
      <c r="E290" s="221" t="s">
        <v>1</v>
      </c>
      <c r="F290" s="222" t="s">
        <v>151</v>
      </c>
      <c r="G290" s="220"/>
      <c r="H290" s="223">
        <v>9.1999999999999993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149</v>
      </c>
      <c r="AU290" s="229" t="s">
        <v>84</v>
      </c>
      <c r="AV290" s="14" t="s">
        <v>147</v>
      </c>
      <c r="AW290" s="14" t="s">
        <v>30</v>
      </c>
      <c r="AX290" s="14" t="s">
        <v>73</v>
      </c>
      <c r="AY290" s="229" t="s">
        <v>137</v>
      </c>
    </row>
    <row r="291" spans="1:65" s="13" customFormat="1" ht="11.25">
      <c r="B291" s="207"/>
      <c r="C291" s="208"/>
      <c r="D291" s="209" t="s">
        <v>149</v>
      </c>
      <c r="E291" s="210" t="s">
        <v>1</v>
      </c>
      <c r="F291" s="211" t="s">
        <v>326</v>
      </c>
      <c r="G291" s="208"/>
      <c r="H291" s="212">
        <v>17.600000000000001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149</v>
      </c>
      <c r="AU291" s="218" t="s">
        <v>84</v>
      </c>
      <c r="AV291" s="13" t="s">
        <v>84</v>
      </c>
      <c r="AW291" s="13" t="s">
        <v>30</v>
      </c>
      <c r="AX291" s="13" t="s">
        <v>73</v>
      </c>
      <c r="AY291" s="218" t="s">
        <v>137</v>
      </c>
    </row>
    <row r="292" spans="1:65" s="14" customFormat="1" ht="11.25">
      <c r="B292" s="219"/>
      <c r="C292" s="220"/>
      <c r="D292" s="209" t="s">
        <v>149</v>
      </c>
      <c r="E292" s="221" t="s">
        <v>1</v>
      </c>
      <c r="F292" s="222" t="s">
        <v>151</v>
      </c>
      <c r="G292" s="220"/>
      <c r="H292" s="223">
        <v>17.600000000000001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149</v>
      </c>
      <c r="AU292" s="229" t="s">
        <v>84</v>
      </c>
      <c r="AV292" s="14" t="s">
        <v>147</v>
      </c>
      <c r="AW292" s="14" t="s">
        <v>30</v>
      </c>
      <c r="AX292" s="14" t="s">
        <v>73</v>
      </c>
      <c r="AY292" s="229" t="s">
        <v>137</v>
      </c>
    </row>
    <row r="293" spans="1:65" s="16" customFormat="1" ht="11.25">
      <c r="B293" s="251"/>
      <c r="C293" s="252"/>
      <c r="D293" s="209" t="s">
        <v>149</v>
      </c>
      <c r="E293" s="253" t="s">
        <v>1</v>
      </c>
      <c r="F293" s="254" t="s">
        <v>202</v>
      </c>
      <c r="G293" s="252"/>
      <c r="H293" s="255">
        <v>82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AT293" s="261" t="s">
        <v>149</v>
      </c>
      <c r="AU293" s="261" t="s">
        <v>84</v>
      </c>
      <c r="AV293" s="16" t="s">
        <v>146</v>
      </c>
      <c r="AW293" s="16" t="s">
        <v>30</v>
      </c>
      <c r="AX293" s="16" t="s">
        <v>80</v>
      </c>
      <c r="AY293" s="261" t="s">
        <v>137</v>
      </c>
    </row>
    <row r="294" spans="1:65" s="2" customFormat="1" ht="21.75" customHeight="1">
      <c r="A294" s="35"/>
      <c r="B294" s="36"/>
      <c r="C294" s="230" t="s">
        <v>183</v>
      </c>
      <c r="D294" s="230" t="s">
        <v>152</v>
      </c>
      <c r="E294" s="231" t="s">
        <v>327</v>
      </c>
      <c r="F294" s="232" t="s">
        <v>328</v>
      </c>
      <c r="G294" s="233" t="s">
        <v>329</v>
      </c>
      <c r="H294" s="234">
        <v>0.96599999999999997</v>
      </c>
      <c r="I294" s="235"/>
      <c r="J294" s="236">
        <f>ROUND(I294*H294,2)</f>
        <v>0</v>
      </c>
      <c r="K294" s="237"/>
      <c r="L294" s="238"/>
      <c r="M294" s="239" t="s">
        <v>1</v>
      </c>
      <c r="N294" s="240" t="s">
        <v>39</v>
      </c>
      <c r="O294" s="72"/>
      <c r="P294" s="203">
        <f>O294*H294</f>
        <v>0</v>
      </c>
      <c r="Q294" s="203">
        <v>0.55000000000000004</v>
      </c>
      <c r="R294" s="203">
        <f>Q294*H294</f>
        <v>0.53129999999999999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263</v>
      </c>
      <c r="AT294" s="205" t="s">
        <v>152</v>
      </c>
      <c r="AU294" s="205" t="s">
        <v>84</v>
      </c>
      <c r="AY294" s="18" t="s">
        <v>137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84</v>
      </c>
      <c r="BK294" s="206">
        <f>ROUND(I294*H294,2)</f>
        <v>0</v>
      </c>
      <c r="BL294" s="18" t="s">
        <v>243</v>
      </c>
      <c r="BM294" s="205" t="s">
        <v>330</v>
      </c>
    </row>
    <row r="295" spans="1:65" s="15" customFormat="1" ht="11.25">
      <c r="B295" s="241"/>
      <c r="C295" s="242"/>
      <c r="D295" s="209" t="s">
        <v>149</v>
      </c>
      <c r="E295" s="243" t="s">
        <v>1</v>
      </c>
      <c r="F295" s="244" t="s">
        <v>318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149</v>
      </c>
      <c r="AU295" s="250" t="s">
        <v>84</v>
      </c>
      <c r="AV295" s="15" t="s">
        <v>80</v>
      </c>
      <c r="AW295" s="15" t="s">
        <v>30</v>
      </c>
      <c r="AX295" s="15" t="s">
        <v>73</v>
      </c>
      <c r="AY295" s="250" t="s">
        <v>137</v>
      </c>
    </row>
    <row r="296" spans="1:65" s="13" customFormat="1" ht="22.5">
      <c r="B296" s="207"/>
      <c r="C296" s="208"/>
      <c r="D296" s="209" t="s">
        <v>149</v>
      </c>
      <c r="E296" s="210" t="s">
        <v>1</v>
      </c>
      <c r="F296" s="211" t="s">
        <v>331</v>
      </c>
      <c r="G296" s="208"/>
      <c r="H296" s="212">
        <v>0.20399999999999999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149</v>
      </c>
      <c r="AU296" s="218" t="s">
        <v>84</v>
      </c>
      <c r="AV296" s="13" t="s">
        <v>84</v>
      </c>
      <c r="AW296" s="13" t="s">
        <v>30</v>
      </c>
      <c r="AX296" s="13" t="s">
        <v>73</v>
      </c>
      <c r="AY296" s="218" t="s">
        <v>137</v>
      </c>
    </row>
    <row r="297" spans="1:65" s="14" customFormat="1" ht="11.25">
      <c r="B297" s="219"/>
      <c r="C297" s="220"/>
      <c r="D297" s="209" t="s">
        <v>149</v>
      </c>
      <c r="E297" s="221" t="s">
        <v>1</v>
      </c>
      <c r="F297" s="222" t="s">
        <v>151</v>
      </c>
      <c r="G297" s="220"/>
      <c r="H297" s="223">
        <v>0.20399999999999999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149</v>
      </c>
      <c r="AU297" s="229" t="s">
        <v>84</v>
      </c>
      <c r="AV297" s="14" t="s">
        <v>147</v>
      </c>
      <c r="AW297" s="14" t="s">
        <v>30</v>
      </c>
      <c r="AX297" s="14" t="s">
        <v>73</v>
      </c>
      <c r="AY297" s="229" t="s">
        <v>137</v>
      </c>
    </row>
    <row r="298" spans="1:65" s="13" customFormat="1" ht="11.25">
      <c r="B298" s="207"/>
      <c r="C298" s="208"/>
      <c r="D298" s="209" t="s">
        <v>149</v>
      </c>
      <c r="E298" s="210" t="s">
        <v>1</v>
      </c>
      <c r="F298" s="211" t="s">
        <v>332</v>
      </c>
      <c r="G298" s="208"/>
      <c r="H298" s="212">
        <v>0.151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149</v>
      </c>
      <c r="AU298" s="218" t="s">
        <v>84</v>
      </c>
      <c r="AV298" s="13" t="s">
        <v>84</v>
      </c>
      <c r="AW298" s="13" t="s">
        <v>30</v>
      </c>
      <c r="AX298" s="13" t="s">
        <v>73</v>
      </c>
      <c r="AY298" s="218" t="s">
        <v>137</v>
      </c>
    </row>
    <row r="299" spans="1:65" s="14" customFormat="1" ht="11.25">
      <c r="B299" s="219"/>
      <c r="C299" s="220"/>
      <c r="D299" s="209" t="s">
        <v>149</v>
      </c>
      <c r="E299" s="221" t="s">
        <v>1</v>
      </c>
      <c r="F299" s="222" t="s">
        <v>151</v>
      </c>
      <c r="G299" s="220"/>
      <c r="H299" s="223">
        <v>0.151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149</v>
      </c>
      <c r="AU299" s="229" t="s">
        <v>84</v>
      </c>
      <c r="AV299" s="14" t="s">
        <v>147</v>
      </c>
      <c r="AW299" s="14" t="s">
        <v>30</v>
      </c>
      <c r="AX299" s="14" t="s">
        <v>73</v>
      </c>
      <c r="AY299" s="229" t="s">
        <v>137</v>
      </c>
    </row>
    <row r="300" spans="1:65" s="13" customFormat="1" ht="11.25">
      <c r="B300" s="207"/>
      <c r="C300" s="208"/>
      <c r="D300" s="209" t="s">
        <v>149</v>
      </c>
      <c r="E300" s="210" t="s">
        <v>1</v>
      </c>
      <c r="F300" s="211" t="s">
        <v>333</v>
      </c>
      <c r="G300" s="208"/>
      <c r="H300" s="212">
        <v>2.8000000000000001E-2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149</v>
      </c>
      <c r="AU300" s="218" t="s">
        <v>84</v>
      </c>
      <c r="AV300" s="13" t="s">
        <v>84</v>
      </c>
      <c r="AW300" s="13" t="s">
        <v>30</v>
      </c>
      <c r="AX300" s="13" t="s">
        <v>73</v>
      </c>
      <c r="AY300" s="218" t="s">
        <v>137</v>
      </c>
    </row>
    <row r="301" spans="1:65" s="14" customFormat="1" ht="11.25">
      <c r="B301" s="219"/>
      <c r="C301" s="220"/>
      <c r="D301" s="209" t="s">
        <v>149</v>
      </c>
      <c r="E301" s="221" t="s">
        <v>1</v>
      </c>
      <c r="F301" s="222" t="s">
        <v>151</v>
      </c>
      <c r="G301" s="220"/>
      <c r="H301" s="223">
        <v>2.8000000000000001E-2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149</v>
      </c>
      <c r="AU301" s="229" t="s">
        <v>84</v>
      </c>
      <c r="AV301" s="14" t="s">
        <v>147</v>
      </c>
      <c r="AW301" s="14" t="s">
        <v>30</v>
      </c>
      <c r="AX301" s="14" t="s">
        <v>73</v>
      </c>
      <c r="AY301" s="229" t="s">
        <v>137</v>
      </c>
    </row>
    <row r="302" spans="1:65" s="13" customFormat="1" ht="11.25">
      <c r="B302" s="207"/>
      <c r="C302" s="208"/>
      <c r="D302" s="209" t="s">
        <v>149</v>
      </c>
      <c r="E302" s="210" t="s">
        <v>1</v>
      </c>
      <c r="F302" s="211" t="s">
        <v>334</v>
      </c>
      <c r="G302" s="208"/>
      <c r="H302" s="212">
        <v>0.1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149</v>
      </c>
      <c r="AU302" s="218" t="s">
        <v>84</v>
      </c>
      <c r="AV302" s="13" t="s">
        <v>84</v>
      </c>
      <c r="AW302" s="13" t="s">
        <v>30</v>
      </c>
      <c r="AX302" s="13" t="s">
        <v>73</v>
      </c>
      <c r="AY302" s="218" t="s">
        <v>137</v>
      </c>
    </row>
    <row r="303" spans="1:65" s="14" customFormat="1" ht="11.25">
      <c r="B303" s="219"/>
      <c r="C303" s="220"/>
      <c r="D303" s="209" t="s">
        <v>149</v>
      </c>
      <c r="E303" s="221" t="s">
        <v>1</v>
      </c>
      <c r="F303" s="222" t="s">
        <v>151</v>
      </c>
      <c r="G303" s="220"/>
      <c r="H303" s="223">
        <v>0.1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149</v>
      </c>
      <c r="AU303" s="229" t="s">
        <v>84</v>
      </c>
      <c r="AV303" s="14" t="s">
        <v>147</v>
      </c>
      <c r="AW303" s="14" t="s">
        <v>30</v>
      </c>
      <c r="AX303" s="14" t="s">
        <v>73</v>
      </c>
      <c r="AY303" s="229" t="s">
        <v>137</v>
      </c>
    </row>
    <row r="304" spans="1:65" s="13" customFormat="1" ht="22.5">
      <c r="B304" s="207"/>
      <c r="C304" s="208"/>
      <c r="D304" s="209" t="s">
        <v>149</v>
      </c>
      <c r="E304" s="210" t="s">
        <v>1</v>
      </c>
      <c r="F304" s="211" t="s">
        <v>335</v>
      </c>
      <c r="G304" s="208"/>
      <c r="H304" s="212">
        <v>0.108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149</v>
      </c>
      <c r="AU304" s="218" t="s">
        <v>84</v>
      </c>
      <c r="AV304" s="13" t="s">
        <v>84</v>
      </c>
      <c r="AW304" s="13" t="s">
        <v>30</v>
      </c>
      <c r="AX304" s="13" t="s">
        <v>73</v>
      </c>
      <c r="AY304" s="218" t="s">
        <v>137</v>
      </c>
    </row>
    <row r="305" spans="1:65" s="14" customFormat="1" ht="11.25">
      <c r="B305" s="219"/>
      <c r="C305" s="220"/>
      <c r="D305" s="209" t="s">
        <v>149</v>
      </c>
      <c r="E305" s="221" t="s">
        <v>1</v>
      </c>
      <c r="F305" s="222" t="s">
        <v>151</v>
      </c>
      <c r="G305" s="220"/>
      <c r="H305" s="223">
        <v>0.108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149</v>
      </c>
      <c r="AU305" s="229" t="s">
        <v>84</v>
      </c>
      <c r="AV305" s="14" t="s">
        <v>147</v>
      </c>
      <c r="AW305" s="14" t="s">
        <v>30</v>
      </c>
      <c r="AX305" s="14" t="s">
        <v>73</v>
      </c>
      <c r="AY305" s="229" t="s">
        <v>137</v>
      </c>
    </row>
    <row r="306" spans="1:65" s="13" customFormat="1" ht="11.25">
      <c r="B306" s="207"/>
      <c r="C306" s="208"/>
      <c r="D306" s="209" t="s">
        <v>149</v>
      </c>
      <c r="E306" s="210" t="s">
        <v>1</v>
      </c>
      <c r="F306" s="211" t="s">
        <v>336</v>
      </c>
      <c r="G306" s="208"/>
      <c r="H306" s="212">
        <v>1.9E-2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149</v>
      </c>
      <c r="AU306" s="218" t="s">
        <v>84</v>
      </c>
      <c r="AV306" s="13" t="s">
        <v>84</v>
      </c>
      <c r="AW306" s="13" t="s">
        <v>30</v>
      </c>
      <c r="AX306" s="13" t="s">
        <v>73</v>
      </c>
      <c r="AY306" s="218" t="s">
        <v>137</v>
      </c>
    </row>
    <row r="307" spans="1:65" s="14" customFormat="1" ht="11.25">
      <c r="B307" s="219"/>
      <c r="C307" s="220"/>
      <c r="D307" s="209" t="s">
        <v>149</v>
      </c>
      <c r="E307" s="221" t="s">
        <v>1</v>
      </c>
      <c r="F307" s="222" t="s">
        <v>151</v>
      </c>
      <c r="G307" s="220"/>
      <c r="H307" s="223">
        <v>1.9E-2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149</v>
      </c>
      <c r="AU307" s="229" t="s">
        <v>84</v>
      </c>
      <c r="AV307" s="14" t="s">
        <v>147</v>
      </c>
      <c r="AW307" s="14" t="s">
        <v>30</v>
      </c>
      <c r="AX307" s="14" t="s">
        <v>73</v>
      </c>
      <c r="AY307" s="229" t="s">
        <v>137</v>
      </c>
    </row>
    <row r="308" spans="1:65" s="13" customFormat="1" ht="11.25">
      <c r="B308" s="207"/>
      <c r="C308" s="208"/>
      <c r="D308" s="209" t="s">
        <v>149</v>
      </c>
      <c r="E308" s="210" t="s">
        <v>1</v>
      </c>
      <c r="F308" s="211" t="s">
        <v>337</v>
      </c>
      <c r="G308" s="208"/>
      <c r="H308" s="212">
        <v>9.1999999999999998E-2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149</v>
      </c>
      <c r="AU308" s="218" t="s">
        <v>84</v>
      </c>
      <c r="AV308" s="13" t="s">
        <v>84</v>
      </c>
      <c r="AW308" s="13" t="s">
        <v>30</v>
      </c>
      <c r="AX308" s="13" t="s">
        <v>73</v>
      </c>
      <c r="AY308" s="218" t="s">
        <v>137</v>
      </c>
    </row>
    <row r="309" spans="1:65" s="14" customFormat="1" ht="11.25">
      <c r="B309" s="219"/>
      <c r="C309" s="220"/>
      <c r="D309" s="209" t="s">
        <v>149</v>
      </c>
      <c r="E309" s="221" t="s">
        <v>1</v>
      </c>
      <c r="F309" s="222" t="s">
        <v>151</v>
      </c>
      <c r="G309" s="220"/>
      <c r="H309" s="223">
        <v>9.1999999999999998E-2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149</v>
      </c>
      <c r="AU309" s="229" t="s">
        <v>84</v>
      </c>
      <c r="AV309" s="14" t="s">
        <v>147</v>
      </c>
      <c r="AW309" s="14" t="s">
        <v>30</v>
      </c>
      <c r="AX309" s="14" t="s">
        <v>73</v>
      </c>
      <c r="AY309" s="229" t="s">
        <v>137</v>
      </c>
    </row>
    <row r="310" spans="1:65" s="13" customFormat="1" ht="11.25">
      <c r="B310" s="207"/>
      <c r="C310" s="208"/>
      <c r="D310" s="209" t="s">
        <v>149</v>
      </c>
      <c r="E310" s="210" t="s">
        <v>1</v>
      </c>
      <c r="F310" s="211" t="s">
        <v>338</v>
      </c>
      <c r="G310" s="208"/>
      <c r="H310" s="212">
        <v>0.17599999999999999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149</v>
      </c>
      <c r="AU310" s="218" t="s">
        <v>84</v>
      </c>
      <c r="AV310" s="13" t="s">
        <v>84</v>
      </c>
      <c r="AW310" s="13" t="s">
        <v>30</v>
      </c>
      <c r="AX310" s="13" t="s">
        <v>73</v>
      </c>
      <c r="AY310" s="218" t="s">
        <v>137</v>
      </c>
    </row>
    <row r="311" spans="1:65" s="14" customFormat="1" ht="11.25">
      <c r="B311" s="219"/>
      <c r="C311" s="220"/>
      <c r="D311" s="209" t="s">
        <v>149</v>
      </c>
      <c r="E311" s="221" t="s">
        <v>1</v>
      </c>
      <c r="F311" s="222" t="s">
        <v>151</v>
      </c>
      <c r="G311" s="220"/>
      <c r="H311" s="223">
        <v>0.17599999999999999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149</v>
      </c>
      <c r="AU311" s="229" t="s">
        <v>84</v>
      </c>
      <c r="AV311" s="14" t="s">
        <v>147</v>
      </c>
      <c r="AW311" s="14" t="s">
        <v>30</v>
      </c>
      <c r="AX311" s="14" t="s">
        <v>73</v>
      </c>
      <c r="AY311" s="229" t="s">
        <v>137</v>
      </c>
    </row>
    <row r="312" spans="1:65" s="16" customFormat="1" ht="11.25">
      <c r="B312" s="251"/>
      <c r="C312" s="252"/>
      <c r="D312" s="209" t="s">
        <v>149</v>
      </c>
      <c r="E312" s="253" t="s">
        <v>1</v>
      </c>
      <c r="F312" s="254" t="s">
        <v>202</v>
      </c>
      <c r="G312" s="252"/>
      <c r="H312" s="255">
        <v>0.87799999999999989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149</v>
      </c>
      <c r="AU312" s="261" t="s">
        <v>84</v>
      </c>
      <c r="AV312" s="16" t="s">
        <v>146</v>
      </c>
      <c r="AW312" s="16" t="s">
        <v>30</v>
      </c>
      <c r="AX312" s="16" t="s">
        <v>73</v>
      </c>
      <c r="AY312" s="261" t="s">
        <v>137</v>
      </c>
    </row>
    <row r="313" spans="1:65" s="13" customFormat="1" ht="11.25">
      <c r="B313" s="207"/>
      <c r="C313" s="208"/>
      <c r="D313" s="209" t="s">
        <v>149</v>
      </c>
      <c r="E313" s="210" t="s">
        <v>1</v>
      </c>
      <c r="F313" s="211" t="s">
        <v>339</v>
      </c>
      <c r="G313" s="208"/>
      <c r="H313" s="212">
        <v>0.96599999999999997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149</v>
      </c>
      <c r="AU313" s="218" t="s">
        <v>84</v>
      </c>
      <c r="AV313" s="13" t="s">
        <v>84</v>
      </c>
      <c r="AW313" s="13" t="s">
        <v>30</v>
      </c>
      <c r="AX313" s="13" t="s">
        <v>80</v>
      </c>
      <c r="AY313" s="218" t="s">
        <v>137</v>
      </c>
    </row>
    <row r="314" spans="1:65" s="2" customFormat="1" ht="21.75" customHeight="1">
      <c r="A314" s="35"/>
      <c r="B314" s="36"/>
      <c r="C314" s="193" t="s">
        <v>340</v>
      </c>
      <c r="D314" s="193" t="s">
        <v>142</v>
      </c>
      <c r="E314" s="194" t="s">
        <v>341</v>
      </c>
      <c r="F314" s="195" t="s">
        <v>342</v>
      </c>
      <c r="G314" s="196" t="s">
        <v>145</v>
      </c>
      <c r="H314" s="197">
        <v>250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39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243</v>
      </c>
      <c r="AT314" s="205" t="s">
        <v>142</v>
      </c>
      <c r="AU314" s="205" t="s">
        <v>84</v>
      </c>
      <c r="AY314" s="18" t="s">
        <v>137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84</v>
      </c>
      <c r="BK314" s="206">
        <f>ROUND(I314*H314,2)</f>
        <v>0</v>
      </c>
      <c r="BL314" s="18" t="s">
        <v>243</v>
      </c>
      <c r="BM314" s="205" t="s">
        <v>343</v>
      </c>
    </row>
    <row r="315" spans="1:65" s="13" customFormat="1" ht="11.25">
      <c r="B315" s="207"/>
      <c r="C315" s="208"/>
      <c r="D315" s="209" t="s">
        <v>149</v>
      </c>
      <c r="E315" s="210" t="s">
        <v>1</v>
      </c>
      <c r="F315" s="211" t="s">
        <v>344</v>
      </c>
      <c r="G315" s="208"/>
      <c r="H315" s="212">
        <v>250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149</v>
      </c>
      <c r="AU315" s="218" t="s">
        <v>84</v>
      </c>
      <c r="AV315" s="13" t="s">
        <v>84</v>
      </c>
      <c r="AW315" s="13" t="s">
        <v>30</v>
      </c>
      <c r="AX315" s="13" t="s">
        <v>73</v>
      </c>
      <c r="AY315" s="218" t="s">
        <v>137</v>
      </c>
    </row>
    <row r="316" spans="1:65" s="14" customFormat="1" ht="11.25">
      <c r="B316" s="219"/>
      <c r="C316" s="220"/>
      <c r="D316" s="209" t="s">
        <v>149</v>
      </c>
      <c r="E316" s="221" t="s">
        <v>1</v>
      </c>
      <c r="F316" s="222" t="s">
        <v>151</v>
      </c>
      <c r="G316" s="220"/>
      <c r="H316" s="223">
        <v>250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149</v>
      </c>
      <c r="AU316" s="229" t="s">
        <v>84</v>
      </c>
      <c r="AV316" s="14" t="s">
        <v>147</v>
      </c>
      <c r="AW316" s="14" t="s">
        <v>30</v>
      </c>
      <c r="AX316" s="14" t="s">
        <v>80</v>
      </c>
      <c r="AY316" s="229" t="s">
        <v>137</v>
      </c>
    </row>
    <row r="317" spans="1:65" s="2" customFormat="1" ht="16.5" customHeight="1">
      <c r="A317" s="35"/>
      <c r="B317" s="36"/>
      <c r="C317" s="230" t="s">
        <v>263</v>
      </c>
      <c r="D317" s="230" t="s">
        <v>152</v>
      </c>
      <c r="E317" s="231" t="s">
        <v>345</v>
      </c>
      <c r="F317" s="232" t="s">
        <v>346</v>
      </c>
      <c r="G317" s="233" t="s">
        <v>329</v>
      </c>
      <c r="H317" s="234">
        <v>0.82499999999999996</v>
      </c>
      <c r="I317" s="235"/>
      <c r="J317" s="236">
        <f>ROUND(I317*H317,2)</f>
        <v>0</v>
      </c>
      <c r="K317" s="237"/>
      <c r="L317" s="238"/>
      <c r="M317" s="239" t="s">
        <v>1</v>
      </c>
      <c r="N317" s="240" t="s">
        <v>39</v>
      </c>
      <c r="O317" s="72"/>
      <c r="P317" s="203">
        <f>O317*H317</f>
        <v>0</v>
      </c>
      <c r="Q317" s="203">
        <v>0.55000000000000004</v>
      </c>
      <c r="R317" s="203">
        <f>Q317*H317</f>
        <v>0.45374999999999999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263</v>
      </c>
      <c r="AT317" s="205" t="s">
        <v>152</v>
      </c>
      <c r="AU317" s="205" t="s">
        <v>84</v>
      </c>
      <c r="AY317" s="18" t="s">
        <v>137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84</v>
      </c>
      <c r="BK317" s="206">
        <f>ROUND(I317*H317,2)</f>
        <v>0</v>
      </c>
      <c r="BL317" s="18" t="s">
        <v>243</v>
      </c>
      <c r="BM317" s="205" t="s">
        <v>347</v>
      </c>
    </row>
    <row r="318" spans="1:65" s="13" customFormat="1" ht="11.25">
      <c r="B318" s="207"/>
      <c r="C318" s="208"/>
      <c r="D318" s="209" t="s">
        <v>149</v>
      </c>
      <c r="E318" s="210" t="s">
        <v>1</v>
      </c>
      <c r="F318" s="211" t="s">
        <v>348</v>
      </c>
      <c r="G318" s="208"/>
      <c r="H318" s="212">
        <v>0.75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149</v>
      </c>
      <c r="AU318" s="218" t="s">
        <v>84</v>
      </c>
      <c r="AV318" s="13" t="s">
        <v>84</v>
      </c>
      <c r="AW318" s="13" t="s">
        <v>30</v>
      </c>
      <c r="AX318" s="13" t="s">
        <v>73</v>
      </c>
      <c r="AY318" s="218" t="s">
        <v>137</v>
      </c>
    </row>
    <row r="319" spans="1:65" s="14" customFormat="1" ht="11.25">
      <c r="B319" s="219"/>
      <c r="C319" s="220"/>
      <c r="D319" s="209" t="s">
        <v>149</v>
      </c>
      <c r="E319" s="221" t="s">
        <v>1</v>
      </c>
      <c r="F319" s="222" t="s">
        <v>151</v>
      </c>
      <c r="G319" s="220"/>
      <c r="H319" s="223">
        <v>0.75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149</v>
      </c>
      <c r="AU319" s="229" t="s">
        <v>84</v>
      </c>
      <c r="AV319" s="14" t="s">
        <v>147</v>
      </c>
      <c r="AW319" s="14" t="s">
        <v>30</v>
      </c>
      <c r="AX319" s="14" t="s">
        <v>73</v>
      </c>
      <c r="AY319" s="229" t="s">
        <v>137</v>
      </c>
    </row>
    <row r="320" spans="1:65" s="13" customFormat="1" ht="11.25">
      <c r="B320" s="207"/>
      <c r="C320" s="208"/>
      <c r="D320" s="209" t="s">
        <v>149</v>
      </c>
      <c r="E320" s="210" t="s">
        <v>1</v>
      </c>
      <c r="F320" s="211" t="s">
        <v>349</v>
      </c>
      <c r="G320" s="208"/>
      <c r="H320" s="212">
        <v>0.82499999999999996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149</v>
      </c>
      <c r="AU320" s="218" t="s">
        <v>84</v>
      </c>
      <c r="AV320" s="13" t="s">
        <v>84</v>
      </c>
      <c r="AW320" s="13" t="s">
        <v>30</v>
      </c>
      <c r="AX320" s="13" t="s">
        <v>80</v>
      </c>
      <c r="AY320" s="218" t="s">
        <v>137</v>
      </c>
    </row>
    <row r="321" spans="1:65" s="2" customFormat="1" ht="21.75" customHeight="1">
      <c r="A321" s="35"/>
      <c r="B321" s="36"/>
      <c r="C321" s="193" t="s">
        <v>350</v>
      </c>
      <c r="D321" s="193" t="s">
        <v>142</v>
      </c>
      <c r="E321" s="194" t="s">
        <v>351</v>
      </c>
      <c r="F321" s="195" t="s">
        <v>352</v>
      </c>
      <c r="G321" s="196" t="s">
        <v>329</v>
      </c>
      <c r="H321" s="197">
        <v>1.7909999999999999</v>
      </c>
      <c r="I321" s="198"/>
      <c r="J321" s="199">
        <f>ROUND(I321*H321,2)</f>
        <v>0</v>
      </c>
      <c r="K321" s="200"/>
      <c r="L321" s="40"/>
      <c r="M321" s="201" t="s">
        <v>1</v>
      </c>
      <c r="N321" s="202" t="s">
        <v>39</v>
      </c>
      <c r="O321" s="72"/>
      <c r="P321" s="203">
        <f>O321*H321</f>
        <v>0</v>
      </c>
      <c r="Q321" s="203">
        <v>2.3369999999999998E-2</v>
      </c>
      <c r="R321" s="203">
        <f>Q321*H321</f>
        <v>4.1855669999999998E-2</v>
      </c>
      <c r="S321" s="203">
        <v>0</v>
      </c>
      <c r="T321" s="20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243</v>
      </c>
      <c r="AT321" s="205" t="s">
        <v>142</v>
      </c>
      <c r="AU321" s="205" t="s">
        <v>84</v>
      </c>
      <c r="AY321" s="18" t="s">
        <v>137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84</v>
      </c>
      <c r="BK321" s="206">
        <f>ROUND(I321*H321,2)</f>
        <v>0</v>
      </c>
      <c r="BL321" s="18" t="s">
        <v>243</v>
      </c>
      <c r="BM321" s="205" t="s">
        <v>353</v>
      </c>
    </row>
    <row r="322" spans="1:65" s="13" customFormat="1" ht="11.25">
      <c r="B322" s="207"/>
      <c r="C322" s="208"/>
      <c r="D322" s="209" t="s">
        <v>149</v>
      </c>
      <c r="E322" s="210" t="s">
        <v>1</v>
      </c>
      <c r="F322" s="211" t="s">
        <v>354</v>
      </c>
      <c r="G322" s="208"/>
      <c r="H322" s="212">
        <v>1.7909999999999999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149</v>
      </c>
      <c r="AU322" s="218" t="s">
        <v>84</v>
      </c>
      <c r="AV322" s="13" t="s">
        <v>84</v>
      </c>
      <c r="AW322" s="13" t="s">
        <v>30</v>
      </c>
      <c r="AX322" s="13" t="s">
        <v>73</v>
      </c>
      <c r="AY322" s="218" t="s">
        <v>137</v>
      </c>
    </row>
    <row r="323" spans="1:65" s="14" customFormat="1" ht="11.25">
      <c r="B323" s="219"/>
      <c r="C323" s="220"/>
      <c r="D323" s="209" t="s">
        <v>149</v>
      </c>
      <c r="E323" s="221" t="s">
        <v>1</v>
      </c>
      <c r="F323" s="222" t="s">
        <v>151</v>
      </c>
      <c r="G323" s="220"/>
      <c r="H323" s="223">
        <v>1.7909999999999999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149</v>
      </c>
      <c r="AU323" s="229" t="s">
        <v>84</v>
      </c>
      <c r="AV323" s="14" t="s">
        <v>147</v>
      </c>
      <c r="AW323" s="14" t="s">
        <v>30</v>
      </c>
      <c r="AX323" s="14" t="s">
        <v>80</v>
      </c>
      <c r="AY323" s="229" t="s">
        <v>137</v>
      </c>
    </row>
    <row r="324" spans="1:65" s="2" customFormat="1" ht="21.75" customHeight="1">
      <c r="A324" s="35"/>
      <c r="B324" s="36"/>
      <c r="C324" s="193" t="s">
        <v>355</v>
      </c>
      <c r="D324" s="193" t="s">
        <v>142</v>
      </c>
      <c r="E324" s="194" t="s">
        <v>356</v>
      </c>
      <c r="F324" s="195" t="s">
        <v>357</v>
      </c>
      <c r="G324" s="196" t="s">
        <v>145</v>
      </c>
      <c r="H324" s="197">
        <v>9.4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39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243</v>
      </c>
      <c r="AT324" s="205" t="s">
        <v>142</v>
      </c>
      <c r="AU324" s="205" t="s">
        <v>84</v>
      </c>
      <c r="AY324" s="18" t="s">
        <v>137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84</v>
      </c>
      <c r="BK324" s="206">
        <f>ROUND(I324*H324,2)</f>
        <v>0</v>
      </c>
      <c r="BL324" s="18" t="s">
        <v>243</v>
      </c>
      <c r="BM324" s="205" t="s">
        <v>358</v>
      </c>
    </row>
    <row r="325" spans="1:65" s="13" customFormat="1" ht="11.25">
      <c r="B325" s="207"/>
      <c r="C325" s="208"/>
      <c r="D325" s="209" t="s">
        <v>149</v>
      </c>
      <c r="E325" s="210" t="s">
        <v>1</v>
      </c>
      <c r="F325" s="211" t="s">
        <v>259</v>
      </c>
      <c r="G325" s="208"/>
      <c r="H325" s="212">
        <v>6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149</v>
      </c>
      <c r="AU325" s="218" t="s">
        <v>84</v>
      </c>
      <c r="AV325" s="13" t="s">
        <v>84</v>
      </c>
      <c r="AW325" s="13" t="s">
        <v>30</v>
      </c>
      <c r="AX325" s="13" t="s">
        <v>73</v>
      </c>
      <c r="AY325" s="218" t="s">
        <v>137</v>
      </c>
    </row>
    <row r="326" spans="1:65" s="14" customFormat="1" ht="11.25">
      <c r="B326" s="219"/>
      <c r="C326" s="220"/>
      <c r="D326" s="209" t="s">
        <v>149</v>
      </c>
      <c r="E326" s="221" t="s">
        <v>1</v>
      </c>
      <c r="F326" s="222" t="s">
        <v>151</v>
      </c>
      <c r="G326" s="220"/>
      <c r="H326" s="223">
        <v>6</v>
      </c>
      <c r="I326" s="224"/>
      <c r="J326" s="220"/>
      <c r="K326" s="220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149</v>
      </c>
      <c r="AU326" s="229" t="s">
        <v>84</v>
      </c>
      <c r="AV326" s="14" t="s">
        <v>147</v>
      </c>
      <c r="AW326" s="14" t="s">
        <v>30</v>
      </c>
      <c r="AX326" s="14" t="s">
        <v>73</v>
      </c>
      <c r="AY326" s="229" t="s">
        <v>137</v>
      </c>
    </row>
    <row r="327" spans="1:65" s="13" customFormat="1" ht="11.25">
      <c r="B327" s="207"/>
      <c r="C327" s="208"/>
      <c r="D327" s="209" t="s">
        <v>149</v>
      </c>
      <c r="E327" s="210" t="s">
        <v>1</v>
      </c>
      <c r="F327" s="211" t="s">
        <v>150</v>
      </c>
      <c r="G327" s="208"/>
      <c r="H327" s="212">
        <v>3.4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149</v>
      </c>
      <c r="AU327" s="218" t="s">
        <v>84</v>
      </c>
      <c r="AV327" s="13" t="s">
        <v>84</v>
      </c>
      <c r="AW327" s="13" t="s">
        <v>30</v>
      </c>
      <c r="AX327" s="13" t="s">
        <v>73</v>
      </c>
      <c r="AY327" s="218" t="s">
        <v>137</v>
      </c>
    </row>
    <row r="328" spans="1:65" s="14" customFormat="1" ht="11.25">
      <c r="B328" s="219"/>
      <c r="C328" s="220"/>
      <c r="D328" s="209" t="s">
        <v>149</v>
      </c>
      <c r="E328" s="221" t="s">
        <v>1</v>
      </c>
      <c r="F328" s="222" t="s">
        <v>151</v>
      </c>
      <c r="G328" s="220"/>
      <c r="H328" s="223">
        <v>3.4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149</v>
      </c>
      <c r="AU328" s="229" t="s">
        <v>84</v>
      </c>
      <c r="AV328" s="14" t="s">
        <v>147</v>
      </c>
      <c r="AW328" s="14" t="s">
        <v>30</v>
      </c>
      <c r="AX328" s="14" t="s">
        <v>73</v>
      </c>
      <c r="AY328" s="229" t="s">
        <v>137</v>
      </c>
    </row>
    <row r="329" spans="1:65" s="16" customFormat="1" ht="11.25">
      <c r="B329" s="251"/>
      <c r="C329" s="252"/>
      <c r="D329" s="209" t="s">
        <v>149</v>
      </c>
      <c r="E329" s="253" t="s">
        <v>1</v>
      </c>
      <c r="F329" s="254" t="s">
        <v>202</v>
      </c>
      <c r="G329" s="252"/>
      <c r="H329" s="255">
        <v>9.4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149</v>
      </c>
      <c r="AU329" s="261" t="s">
        <v>84</v>
      </c>
      <c r="AV329" s="16" t="s">
        <v>146</v>
      </c>
      <c r="AW329" s="16" t="s">
        <v>30</v>
      </c>
      <c r="AX329" s="16" t="s">
        <v>80</v>
      </c>
      <c r="AY329" s="261" t="s">
        <v>137</v>
      </c>
    </row>
    <row r="330" spans="1:65" s="2" customFormat="1" ht="16.5" customHeight="1">
      <c r="A330" s="35"/>
      <c r="B330" s="36"/>
      <c r="C330" s="230" t="s">
        <v>359</v>
      </c>
      <c r="D330" s="230" t="s">
        <v>152</v>
      </c>
      <c r="E330" s="231" t="s">
        <v>360</v>
      </c>
      <c r="F330" s="232" t="s">
        <v>361</v>
      </c>
      <c r="G330" s="233" t="s">
        <v>329</v>
      </c>
      <c r="H330" s="234">
        <v>0.20699999999999999</v>
      </c>
      <c r="I330" s="235"/>
      <c r="J330" s="236">
        <f>ROUND(I330*H330,2)</f>
        <v>0</v>
      </c>
      <c r="K330" s="237"/>
      <c r="L330" s="238"/>
      <c r="M330" s="239" t="s">
        <v>1</v>
      </c>
      <c r="N330" s="240" t="s">
        <v>39</v>
      </c>
      <c r="O330" s="72"/>
      <c r="P330" s="203">
        <f>O330*H330</f>
        <v>0</v>
      </c>
      <c r="Q330" s="203">
        <v>0.55000000000000004</v>
      </c>
      <c r="R330" s="203">
        <f>Q330*H330</f>
        <v>0.11385000000000001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263</v>
      </c>
      <c r="AT330" s="205" t="s">
        <v>152</v>
      </c>
      <c r="AU330" s="205" t="s">
        <v>84</v>
      </c>
      <c r="AY330" s="18" t="s">
        <v>137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84</v>
      </c>
      <c r="BK330" s="206">
        <f>ROUND(I330*H330,2)</f>
        <v>0</v>
      </c>
      <c r="BL330" s="18" t="s">
        <v>243</v>
      </c>
      <c r="BM330" s="205" t="s">
        <v>362</v>
      </c>
    </row>
    <row r="331" spans="1:65" s="13" customFormat="1" ht="11.25">
      <c r="B331" s="207"/>
      <c r="C331" s="208"/>
      <c r="D331" s="209" t="s">
        <v>149</v>
      </c>
      <c r="E331" s="210" t="s">
        <v>1</v>
      </c>
      <c r="F331" s="211" t="s">
        <v>363</v>
      </c>
      <c r="G331" s="208"/>
      <c r="H331" s="212">
        <v>0.12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149</v>
      </c>
      <c r="AU331" s="218" t="s">
        <v>84</v>
      </c>
      <c r="AV331" s="13" t="s">
        <v>84</v>
      </c>
      <c r="AW331" s="13" t="s">
        <v>30</v>
      </c>
      <c r="AX331" s="13" t="s">
        <v>73</v>
      </c>
      <c r="AY331" s="218" t="s">
        <v>137</v>
      </c>
    </row>
    <row r="332" spans="1:65" s="14" customFormat="1" ht="11.25">
      <c r="B332" s="219"/>
      <c r="C332" s="220"/>
      <c r="D332" s="209" t="s">
        <v>149</v>
      </c>
      <c r="E332" s="221" t="s">
        <v>1</v>
      </c>
      <c r="F332" s="222" t="s">
        <v>151</v>
      </c>
      <c r="G332" s="220"/>
      <c r="H332" s="223">
        <v>0.12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149</v>
      </c>
      <c r="AU332" s="229" t="s">
        <v>84</v>
      </c>
      <c r="AV332" s="14" t="s">
        <v>147</v>
      </c>
      <c r="AW332" s="14" t="s">
        <v>30</v>
      </c>
      <c r="AX332" s="14" t="s">
        <v>73</v>
      </c>
      <c r="AY332" s="229" t="s">
        <v>137</v>
      </c>
    </row>
    <row r="333" spans="1:65" s="13" customFormat="1" ht="11.25">
      <c r="B333" s="207"/>
      <c r="C333" s="208"/>
      <c r="D333" s="209" t="s">
        <v>149</v>
      </c>
      <c r="E333" s="210" t="s">
        <v>1</v>
      </c>
      <c r="F333" s="211" t="s">
        <v>364</v>
      </c>
      <c r="G333" s="208"/>
      <c r="H333" s="212">
        <v>6.8000000000000005E-2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149</v>
      </c>
      <c r="AU333" s="218" t="s">
        <v>84</v>
      </c>
      <c r="AV333" s="13" t="s">
        <v>84</v>
      </c>
      <c r="AW333" s="13" t="s">
        <v>30</v>
      </c>
      <c r="AX333" s="13" t="s">
        <v>73</v>
      </c>
      <c r="AY333" s="218" t="s">
        <v>137</v>
      </c>
    </row>
    <row r="334" spans="1:65" s="14" customFormat="1" ht="11.25">
      <c r="B334" s="219"/>
      <c r="C334" s="220"/>
      <c r="D334" s="209" t="s">
        <v>149</v>
      </c>
      <c r="E334" s="221" t="s">
        <v>1</v>
      </c>
      <c r="F334" s="222" t="s">
        <v>151</v>
      </c>
      <c r="G334" s="220"/>
      <c r="H334" s="223">
        <v>6.8000000000000005E-2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149</v>
      </c>
      <c r="AU334" s="229" t="s">
        <v>84</v>
      </c>
      <c r="AV334" s="14" t="s">
        <v>147</v>
      </c>
      <c r="AW334" s="14" t="s">
        <v>30</v>
      </c>
      <c r="AX334" s="14" t="s">
        <v>73</v>
      </c>
      <c r="AY334" s="229" t="s">
        <v>137</v>
      </c>
    </row>
    <row r="335" spans="1:65" s="16" customFormat="1" ht="11.25">
      <c r="B335" s="251"/>
      <c r="C335" s="252"/>
      <c r="D335" s="209" t="s">
        <v>149</v>
      </c>
      <c r="E335" s="253" t="s">
        <v>1</v>
      </c>
      <c r="F335" s="254" t="s">
        <v>202</v>
      </c>
      <c r="G335" s="252"/>
      <c r="H335" s="255">
        <v>0.188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149</v>
      </c>
      <c r="AU335" s="261" t="s">
        <v>84</v>
      </c>
      <c r="AV335" s="16" t="s">
        <v>146</v>
      </c>
      <c r="AW335" s="16" t="s">
        <v>30</v>
      </c>
      <c r="AX335" s="16" t="s">
        <v>73</v>
      </c>
      <c r="AY335" s="261" t="s">
        <v>137</v>
      </c>
    </row>
    <row r="336" spans="1:65" s="13" customFormat="1" ht="11.25">
      <c r="B336" s="207"/>
      <c r="C336" s="208"/>
      <c r="D336" s="209" t="s">
        <v>149</v>
      </c>
      <c r="E336" s="210" t="s">
        <v>1</v>
      </c>
      <c r="F336" s="211" t="s">
        <v>365</v>
      </c>
      <c r="G336" s="208"/>
      <c r="H336" s="212">
        <v>0.20699999999999999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149</v>
      </c>
      <c r="AU336" s="218" t="s">
        <v>84</v>
      </c>
      <c r="AV336" s="13" t="s">
        <v>84</v>
      </c>
      <c r="AW336" s="13" t="s">
        <v>30</v>
      </c>
      <c r="AX336" s="13" t="s">
        <v>80</v>
      </c>
      <c r="AY336" s="218" t="s">
        <v>137</v>
      </c>
    </row>
    <row r="337" spans="1:65" s="2" customFormat="1" ht="21.75" customHeight="1">
      <c r="A337" s="35"/>
      <c r="B337" s="36"/>
      <c r="C337" s="193" t="s">
        <v>366</v>
      </c>
      <c r="D337" s="193" t="s">
        <v>142</v>
      </c>
      <c r="E337" s="194" t="s">
        <v>367</v>
      </c>
      <c r="F337" s="195" t="s">
        <v>368</v>
      </c>
      <c r="G337" s="196" t="s">
        <v>329</v>
      </c>
      <c r="H337" s="197">
        <v>0.20699999999999999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39</v>
      </c>
      <c r="O337" s="72"/>
      <c r="P337" s="203">
        <f>O337*H337</f>
        <v>0</v>
      </c>
      <c r="Q337" s="203">
        <v>2.81E-3</v>
      </c>
      <c r="R337" s="203">
        <f>Q337*H337</f>
        <v>5.8166999999999995E-4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243</v>
      </c>
      <c r="AT337" s="205" t="s">
        <v>142</v>
      </c>
      <c r="AU337" s="205" t="s">
        <v>84</v>
      </c>
      <c r="AY337" s="18" t="s">
        <v>137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84</v>
      </c>
      <c r="BK337" s="206">
        <f>ROUND(I337*H337,2)</f>
        <v>0</v>
      </c>
      <c r="BL337" s="18" t="s">
        <v>243</v>
      </c>
      <c r="BM337" s="205" t="s">
        <v>369</v>
      </c>
    </row>
    <row r="338" spans="1:65" s="13" customFormat="1" ht="11.25">
      <c r="B338" s="207"/>
      <c r="C338" s="208"/>
      <c r="D338" s="209" t="s">
        <v>149</v>
      </c>
      <c r="E338" s="210" t="s">
        <v>1</v>
      </c>
      <c r="F338" s="211" t="s">
        <v>370</v>
      </c>
      <c r="G338" s="208"/>
      <c r="H338" s="212">
        <v>0.20699999999999999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149</v>
      </c>
      <c r="AU338" s="218" t="s">
        <v>84</v>
      </c>
      <c r="AV338" s="13" t="s">
        <v>84</v>
      </c>
      <c r="AW338" s="13" t="s">
        <v>30</v>
      </c>
      <c r="AX338" s="13" t="s">
        <v>80</v>
      </c>
      <c r="AY338" s="218" t="s">
        <v>137</v>
      </c>
    </row>
    <row r="339" spans="1:65" s="2" customFormat="1" ht="21.75" customHeight="1">
      <c r="A339" s="35"/>
      <c r="B339" s="36"/>
      <c r="C339" s="193" t="s">
        <v>371</v>
      </c>
      <c r="D339" s="193" t="s">
        <v>142</v>
      </c>
      <c r="E339" s="194" t="s">
        <v>372</v>
      </c>
      <c r="F339" s="195" t="s">
        <v>373</v>
      </c>
      <c r="G339" s="196" t="s">
        <v>237</v>
      </c>
      <c r="H339" s="197">
        <v>1.141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39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243</v>
      </c>
      <c r="AT339" s="205" t="s">
        <v>142</v>
      </c>
      <c r="AU339" s="205" t="s">
        <v>84</v>
      </c>
      <c r="AY339" s="18" t="s">
        <v>137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84</v>
      </c>
      <c r="BK339" s="206">
        <f>ROUND(I339*H339,2)</f>
        <v>0</v>
      </c>
      <c r="BL339" s="18" t="s">
        <v>243</v>
      </c>
      <c r="BM339" s="205" t="s">
        <v>374</v>
      </c>
    </row>
    <row r="340" spans="1:65" s="2" customFormat="1" ht="21.75" customHeight="1">
      <c r="A340" s="35"/>
      <c r="B340" s="36"/>
      <c r="C340" s="193" t="s">
        <v>375</v>
      </c>
      <c r="D340" s="193" t="s">
        <v>142</v>
      </c>
      <c r="E340" s="194" t="s">
        <v>376</v>
      </c>
      <c r="F340" s="195" t="s">
        <v>377</v>
      </c>
      <c r="G340" s="196" t="s">
        <v>237</v>
      </c>
      <c r="H340" s="197">
        <v>1.141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39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243</v>
      </c>
      <c r="AT340" s="205" t="s">
        <v>142</v>
      </c>
      <c r="AU340" s="205" t="s">
        <v>84</v>
      </c>
      <c r="AY340" s="18" t="s">
        <v>137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84</v>
      </c>
      <c r="BK340" s="206">
        <f>ROUND(I340*H340,2)</f>
        <v>0</v>
      </c>
      <c r="BL340" s="18" t="s">
        <v>243</v>
      </c>
      <c r="BM340" s="205" t="s">
        <v>378</v>
      </c>
    </row>
    <row r="341" spans="1:65" s="12" customFormat="1" ht="22.9" customHeight="1">
      <c r="B341" s="177"/>
      <c r="C341" s="178"/>
      <c r="D341" s="179" t="s">
        <v>72</v>
      </c>
      <c r="E341" s="191" t="s">
        <v>379</v>
      </c>
      <c r="F341" s="191" t="s">
        <v>380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SUM(P342:P373)</f>
        <v>0</v>
      </c>
      <c r="Q341" s="185"/>
      <c r="R341" s="186">
        <f>SUM(R342:R373)</f>
        <v>2.4975535999999998</v>
      </c>
      <c r="S341" s="185"/>
      <c r="T341" s="187">
        <f>SUM(T342:T373)</f>
        <v>5.0994000000000002</v>
      </c>
      <c r="AR341" s="188" t="s">
        <v>84</v>
      </c>
      <c r="AT341" s="189" t="s">
        <v>72</v>
      </c>
      <c r="AU341" s="189" t="s">
        <v>80</v>
      </c>
      <c r="AY341" s="188" t="s">
        <v>137</v>
      </c>
      <c r="BK341" s="190">
        <f>SUM(BK342:BK373)</f>
        <v>0</v>
      </c>
    </row>
    <row r="342" spans="1:65" s="2" customFormat="1" ht="21.75" customHeight="1">
      <c r="A342" s="35"/>
      <c r="B342" s="36"/>
      <c r="C342" s="193" t="s">
        <v>381</v>
      </c>
      <c r="D342" s="193" t="s">
        <v>142</v>
      </c>
      <c r="E342" s="194" t="s">
        <v>382</v>
      </c>
      <c r="F342" s="195" t="s">
        <v>383</v>
      </c>
      <c r="G342" s="196" t="s">
        <v>145</v>
      </c>
      <c r="H342" s="197">
        <v>9.4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39</v>
      </c>
      <c r="O342" s="72"/>
      <c r="P342" s="203">
        <f>O342*H342</f>
        <v>0</v>
      </c>
      <c r="Q342" s="203">
        <v>1.519E-2</v>
      </c>
      <c r="R342" s="203">
        <f>Q342*H342</f>
        <v>0.142786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243</v>
      </c>
      <c r="AT342" s="205" t="s">
        <v>142</v>
      </c>
      <c r="AU342" s="205" t="s">
        <v>84</v>
      </c>
      <c r="AY342" s="18" t="s">
        <v>137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84</v>
      </c>
      <c r="BK342" s="206">
        <f>ROUND(I342*H342,2)</f>
        <v>0</v>
      </c>
      <c r="BL342" s="18" t="s">
        <v>243</v>
      </c>
      <c r="BM342" s="205" t="s">
        <v>384</v>
      </c>
    </row>
    <row r="343" spans="1:65" s="13" customFormat="1" ht="11.25">
      <c r="B343" s="207"/>
      <c r="C343" s="208"/>
      <c r="D343" s="209" t="s">
        <v>149</v>
      </c>
      <c r="E343" s="210" t="s">
        <v>1</v>
      </c>
      <c r="F343" s="211" t="s">
        <v>385</v>
      </c>
      <c r="G343" s="208"/>
      <c r="H343" s="212">
        <v>6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149</v>
      </c>
      <c r="AU343" s="218" t="s">
        <v>84</v>
      </c>
      <c r="AV343" s="13" t="s">
        <v>84</v>
      </c>
      <c r="AW343" s="13" t="s">
        <v>30</v>
      </c>
      <c r="AX343" s="13" t="s">
        <v>73</v>
      </c>
      <c r="AY343" s="218" t="s">
        <v>137</v>
      </c>
    </row>
    <row r="344" spans="1:65" s="14" customFormat="1" ht="11.25">
      <c r="B344" s="219"/>
      <c r="C344" s="220"/>
      <c r="D344" s="209" t="s">
        <v>149</v>
      </c>
      <c r="E344" s="221" t="s">
        <v>1</v>
      </c>
      <c r="F344" s="222" t="s">
        <v>151</v>
      </c>
      <c r="G344" s="220"/>
      <c r="H344" s="223">
        <v>6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149</v>
      </c>
      <c r="AU344" s="229" t="s">
        <v>84</v>
      </c>
      <c r="AV344" s="14" t="s">
        <v>147</v>
      </c>
      <c r="AW344" s="14" t="s">
        <v>30</v>
      </c>
      <c r="AX344" s="14" t="s">
        <v>73</v>
      </c>
      <c r="AY344" s="229" t="s">
        <v>137</v>
      </c>
    </row>
    <row r="345" spans="1:65" s="13" customFormat="1" ht="11.25">
      <c r="B345" s="207"/>
      <c r="C345" s="208"/>
      <c r="D345" s="209" t="s">
        <v>149</v>
      </c>
      <c r="E345" s="210" t="s">
        <v>1</v>
      </c>
      <c r="F345" s="211" t="s">
        <v>150</v>
      </c>
      <c r="G345" s="208"/>
      <c r="H345" s="212">
        <v>3.4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149</v>
      </c>
      <c r="AU345" s="218" t="s">
        <v>84</v>
      </c>
      <c r="AV345" s="13" t="s">
        <v>84</v>
      </c>
      <c r="AW345" s="13" t="s">
        <v>30</v>
      </c>
      <c r="AX345" s="13" t="s">
        <v>73</v>
      </c>
      <c r="AY345" s="218" t="s">
        <v>137</v>
      </c>
    </row>
    <row r="346" spans="1:65" s="14" customFormat="1" ht="11.25">
      <c r="B346" s="219"/>
      <c r="C346" s="220"/>
      <c r="D346" s="209" t="s">
        <v>149</v>
      </c>
      <c r="E346" s="221" t="s">
        <v>1</v>
      </c>
      <c r="F346" s="222" t="s">
        <v>151</v>
      </c>
      <c r="G346" s="220"/>
      <c r="H346" s="223">
        <v>3.4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149</v>
      </c>
      <c r="AU346" s="229" t="s">
        <v>84</v>
      </c>
      <c r="AV346" s="14" t="s">
        <v>147</v>
      </c>
      <c r="AW346" s="14" t="s">
        <v>30</v>
      </c>
      <c r="AX346" s="14" t="s">
        <v>73</v>
      </c>
      <c r="AY346" s="229" t="s">
        <v>137</v>
      </c>
    </row>
    <row r="347" spans="1:65" s="16" customFormat="1" ht="11.25">
      <c r="B347" s="251"/>
      <c r="C347" s="252"/>
      <c r="D347" s="209" t="s">
        <v>149</v>
      </c>
      <c r="E347" s="253" t="s">
        <v>1</v>
      </c>
      <c r="F347" s="254" t="s">
        <v>202</v>
      </c>
      <c r="G347" s="252"/>
      <c r="H347" s="255">
        <v>9.4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AT347" s="261" t="s">
        <v>149</v>
      </c>
      <c r="AU347" s="261" t="s">
        <v>84</v>
      </c>
      <c r="AV347" s="16" t="s">
        <v>146</v>
      </c>
      <c r="AW347" s="16" t="s">
        <v>30</v>
      </c>
      <c r="AX347" s="16" t="s">
        <v>80</v>
      </c>
      <c r="AY347" s="261" t="s">
        <v>137</v>
      </c>
    </row>
    <row r="348" spans="1:65" s="2" customFormat="1" ht="21.75" customHeight="1">
      <c r="A348" s="35"/>
      <c r="B348" s="36"/>
      <c r="C348" s="193" t="s">
        <v>386</v>
      </c>
      <c r="D348" s="193" t="s">
        <v>142</v>
      </c>
      <c r="E348" s="194" t="s">
        <v>387</v>
      </c>
      <c r="F348" s="195" t="s">
        <v>388</v>
      </c>
      <c r="G348" s="196" t="s">
        <v>145</v>
      </c>
      <c r="H348" s="197">
        <v>180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39</v>
      </c>
      <c r="O348" s="72"/>
      <c r="P348" s="203">
        <f>O348*H348</f>
        <v>0</v>
      </c>
      <c r="Q348" s="203">
        <v>1.2919999999999999E-2</v>
      </c>
      <c r="R348" s="203">
        <f>Q348*H348</f>
        <v>2.3255999999999997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243</v>
      </c>
      <c r="AT348" s="205" t="s">
        <v>142</v>
      </c>
      <c r="AU348" s="205" t="s">
        <v>84</v>
      </c>
      <c r="AY348" s="18" t="s">
        <v>137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84</v>
      </c>
      <c r="BK348" s="206">
        <f>ROUND(I348*H348,2)</f>
        <v>0</v>
      </c>
      <c r="BL348" s="18" t="s">
        <v>243</v>
      </c>
      <c r="BM348" s="205" t="s">
        <v>389</v>
      </c>
    </row>
    <row r="349" spans="1:65" s="13" customFormat="1" ht="11.25">
      <c r="B349" s="207"/>
      <c r="C349" s="208"/>
      <c r="D349" s="209" t="s">
        <v>149</v>
      </c>
      <c r="E349" s="210" t="s">
        <v>1</v>
      </c>
      <c r="F349" s="211" t="s">
        <v>390</v>
      </c>
      <c r="G349" s="208"/>
      <c r="H349" s="212">
        <v>105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149</v>
      </c>
      <c r="AU349" s="218" t="s">
        <v>84</v>
      </c>
      <c r="AV349" s="13" t="s">
        <v>84</v>
      </c>
      <c r="AW349" s="13" t="s">
        <v>30</v>
      </c>
      <c r="AX349" s="13" t="s">
        <v>73</v>
      </c>
      <c r="AY349" s="218" t="s">
        <v>137</v>
      </c>
    </row>
    <row r="350" spans="1:65" s="14" customFormat="1" ht="11.25">
      <c r="B350" s="219"/>
      <c r="C350" s="220"/>
      <c r="D350" s="209" t="s">
        <v>149</v>
      </c>
      <c r="E350" s="221" t="s">
        <v>1</v>
      </c>
      <c r="F350" s="222" t="s">
        <v>151</v>
      </c>
      <c r="G350" s="220"/>
      <c r="H350" s="223">
        <v>105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149</v>
      </c>
      <c r="AU350" s="229" t="s">
        <v>84</v>
      </c>
      <c r="AV350" s="14" t="s">
        <v>147</v>
      </c>
      <c r="AW350" s="14" t="s">
        <v>30</v>
      </c>
      <c r="AX350" s="14" t="s">
        <v>73</v>
      </c>
      <c r="AY350" s="229" t="s">
        <v>137</v>
      </c>
    </row>
    <row r="351" spans="1:65" s="13" customFormat="1" ht="11.25">
      <c r="B351" s="207"/>
      <c r="C351" s="208"/>
      <c r="D351" s="209" t="s">
        <v>149</v>
      </c>
      <c r="E351" s="210" t="s">
        <v>1</v>
      </c>
      <c r="F351" s="211" t="s">
        <v>391</v>
      </c>
      <c r="G351" s="208"/>
      <c r="H351" s="212">
        <v>75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149</v>
      </c>
      <c r="AU351" s="218" t="s">
        <v>84</v>
      </c>
      <c r="AV351" s="13" t="s">
        <v>84</v>
      </c>
      <c r="AW351" s="13" t="s">
        <v>30</v>
      </c>
      <c r="AX351" s="13" t="s">
        <v>73</v>
      </c>
      <c r="AY351" s="218" t="s">
        <v>137</v>
      </c>
    </row>
    <row r="352" spans="1:65" s="14" customFormat="1" ht="11.25">
      <c r="B352" s="219"/>
      <c r="C352" s="220"/>
      <c r="D352" s="209" t="s">
        <v>149</v>
      </c>
      <c r="E352" s="221" t="s">
        <v>1</v>
      </c>
      <c r="F352" s="222" t="s">
        <v>151</v>
      </c>
      <c r="G352" s="220"/>
      <c r="H352" s="223">
        <v>75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149</v>
      </c>
      <c r="AU352" s="229" t="s">
        <v>84</v>
      </c>
      <c r="AV352" s="14" t="s">
        <v>147</v>
      </c>
      <c r="AW352" s="14" t="s">
        <v>30</v>
      </c>
      <c r="AX352" s="14" t="s">
        <v>73</v>
      </c>
      <c r="AY352" s="229" t="s">
        <v>137</v>
      </c>
    </row>
    <row r="353" spans="1:65" s="16" customFormat="1" ht="11.25">
      <c r="B353" s="251"/>
      <c r="C353" s="252"/>
      <c r="D353" s="209" t="s">
        <v>149</v>
      </c>
      <c r="E353" s="253" t="s">
        <v>1</v>
      </c>
      <c r="F353" s="254" t="s">
        <v>202</v>
      </c>
      <c r="G353" s="252"/>
      <c r="H353" s="255">
        <v>180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149</v>
      </c>
      <c r="AU353" s="261" t="s">
        <v>84</v>
      </c>
      <c r="AV353" s="16" t="s">
        <v>146</v>
      </c>
      <c r="AW353" s="16" t="s">
        <v>30</v>
      </c>
      <c r="AX353" s="16" t="s">
        <v>80</v>
      </c>
      <c r="AY353" s="261" t="s">
        <v>137</v>
      </c>
    </row>
    <row r="354" spans="1:65" s="2" customFormat="1" ht="16.5" customHeight="1">
      <c r="A354" s="35"/>
      <c r="B354" s="36"/>
      <c r="C354" s="193" t="s">
        <v>392</v>
      </c>
      <c r="D354" s="193" t="s">
        <v>142</v>
      </c>
      <c r="E354" s="194" t="s">
        <v>393</v>
      </c>
      <c r="F354" s="195" t="s">
        <v>394</v>
      </c>
      <c r="G354" s="196" t="s">
        <v>145</v>
      </c>
      <c r="H354" s="197">
        <v>189.4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39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243</v>
      </c>
      <c r="AT354" s="205" t="s">
        <v>142</v>
      </c>
      <c r="AU354" s="205" t="s">
        <v>84</v>
      </c>
      <c r="AY354" s="18" t="s">
        <v>137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84</v>
      </c>
      <c r="BK354" s="206">
        <f>ROUND(I354*H354,2)</f>
        <v>0</v>
      </c>
      <c r="BL354" s="18" t="s">
        <v>243</v>
      </c>
      <c r="BM354" s="205" t="s">
        <v>395</v>
      </c>
    </row>
    <row r="355" spans="1:65" s="13" customFormat="1" ht="11.25">
      <c r="B355" s="207"/>
      <c r="C355" s="208"/>
      <c r="D355" s="209" t="s">
        <v>149</v>
      </c>
      <c r="E355" s="210" t="s">
        <v>1</v>
      </c>
      <c r="F355" s="211" t="s">
        <v>390</v>
      </c>
      <c r="G355" s="208"/>
      <c r="H355" s="212">
        <v>105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149</v>
      </c>
      <c r="AU355" s="218" t="s">
        <v>84</v>
      </c>
      <c r="AV355" s="13" t="s">
        <v>84</v>
      </c>
      <c r="AW355" s="13" t="s">
        <v>30</v>
      </c>
      <c r="AX355" s="13" t="s">
        <v>73</v>
      </c>
      <c r="AY355" s="218" t="s">
        <v>137</v>
      </c>
    </row>
    <row r="356" spans="1:65" s="14" customFormat="1" ht="11.25">
      <c r="B356" s="219"/>
      <c r="C356" s="220"/>
      <c r="D356" s="209" t="s">
        <v>149</v>
      </c>
      <c r="E356" s="221" t="s">
        <v>1</v>
      </c>
      <c r="F356" s="222" t="s">
        <v>151</v>
      </c>
      <c r="G356" s="220"/>
      <c r="H356" s="223">
        <v>105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149</v>
      </c>
      <c r="AU356" s="229" t="s">
        <v>84</v>
      </c>
      <c r="AV356" s="14" t="s">
        <v>147</v>
      </c>
      <c r="AW356" s="14" t="s">
        <v>30</v>
      </c>
      <c r="AX356" s="14" t="s">
        <v>73</v>
      </c>
      <c r="AY356" s="229" t="s">
        <v>137</v>
      </c>
    </row>
    <row r="357" spans="1:65" s="13" customFormat="1" ht="11.25">
      <c r="B357" s="207"/>
      <c r="C357" s="208"/>
      <c r="D357" s="209" t="s">
        <v>149</v>
      </c>
      <c r="E357" s="210" t="s">
        <v>1</v>
      </c>
      <c r="F357" s="211" t="s">
        <v>391</v>
      </c>
      <c r="G357" s="208"/>
      <c r="H357" s="212">
        <v>75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149</v>
      </c>
      <c r="AU357" s="218" t="s">
        <v>84</v>
      </c>
      <c r="AV357" s="13" t="s">
        <v>84</v>
      </c>
      <c r="AW357" s="13" t="s">
        <v>30</v>
      </c>
      <c r="AX357" s="13" t="s">
        <v>73</v>
      </c>
      <c r="AY357" s="218" t="s">
        <v>137</v>
      </c>
    </row>
    <row r="358" spans="1:65" s="14" customFormat="1" ht="11.25">
      <c r="B358" s="219"/>
      <c r="C358" s="220"/>
      <c r="D358" s="209" t="s">
        <v>149</v>
      </c>
      <c r="E358" s="221" t="s">
        <v>1</v>
      </c>
      <c r="F358" s="222" t="s">
        <v>151</v>
      </c>
      <c r="G358" s="220"/>
      <c r="H358" s="223">
        <v>75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149</v>
      </c>
      <c r="AU358" s="229" t="s">
        <v>84</v>
      </c>
      <c r="AV358" s="14" t="s">
        <v>147</v>
      </c>
      <c r="AW358" s="14" t="s">
        <v>30</v>
      </c>
      <c r="AX358" s="14" t="s">
        <v>73</v>
      </c>
      <c r="AY358" s="229" t="s">
        <v>137</v>
      </c>
    </row>
    <row r="359" spans="1:65" s="13" customFormat="1" ht="11.25">
      <c r="B359" s="207"/>
      <c r="C359" s="208"/>
      <c r="D359" s="209" t="s">
        <v>149</v>
      </c>
      <c r="E359" s="210" t="s">
        <v>1</v>
      </c>
      <c r="F359" s="211" t="s">
        <v>396</v>
      </c>
      <c r="G359" s="208"/>
      <c r="H359" s="212">
        <v>6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149</v>
      </c>
      <c r="AU359" s="218" t="s">
        <v>84</v>
      </c>
      <c r="AV359" s="13" t="s">
        <v>84</v>
      </c>
      <c r="AW359" s="13" t="s">
        <v>30</v>
      </c>
      <c r="AX359" s="13" t="s">
        <v>73</v>
      </c>
      <c r="AY359" s="218" t="s">
        <v>137</v>
      </c>
    </row>
    <row r="360" spans="1:65" s="14" customFormat="1" ht="11.25">
      <c r="B360" s="219"/>
      <c r="C360" s="220"/>
      <c r="D360" s="209" t="s">
        <v>149</v>
      </c>
      <c r="E360" s="221" t="s">
        <v>1</v>
      </c>
      <c r="F360" s="222" t="s">
        <v>151</v>
      </c>
      <c r="G360" s="220"/>
      <c r="H360" s="223">
        <v>6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149</v>
      </c>
      <c r="AU360" s="229" t="s">
        <v>84</v>
      </c>
      <c r="AV360" s="14" t="s">
        <v>147</v>
      </c>
      <c r="AW360" s="14" t="s">
        <v>30</v>
      </c>
      <c r="AX360" s="14" t="s">
        <v>73</v>
      </c>
      <c r="AY360" s="229" t="s">
        <v>137</v>
      </c>
    </row>
    <row r="361" spans="1:65" s="13" customFormat="1" ht="11.25">
      <c r="B361" s="207"/>
      <c r="C361" s="208"/>
      <c r="D361" s="209" t="s">
        <v>149</v>
      </c>
      <c r="E361" s="210" t="s">
        <v>1</v>
      </c>
      <c r="F361" s="211" t="s">
        <v>397</v>
      </c>
      <c r="G361" s="208"/>
      <c r="H361" s="212">
        <v>3.4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149</v>
      </c>
      <c r="AU361" s="218" t="s">
        <v>84</v>
      </c>
      <c r="AV361" s="13" t="s">
        <v>84</v>
      </c>
      <c r="AW361" s="13" t="s">
        <v>30</v>
      </c>
      <c r="AX361" s="13" t="s">
        <v>73</v>
      </c>
      <c r="AY361" s="218" t="s">
        <v>137</v>
      </c>
    </row>
    <row r="362" spans="1:65" s="14" customFormat="1" ht="11.25">
      <c r="B362" s="219"/>
      <c r="C362" s="220"/>
      <c r="D362" s="209" t="s">
        <v>149</v>
      </c>
      <c r="E362" s="221" t="s">
        <v>1</v>
      </c>
      <c r="F362" s="222" t="s">
        <v>151</v>
      </c>
      <c r="G362" s="220"/>
      <c r="H362" s="223">
        <v>3.4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149</v>
      </c>
      <c r="AU362" s="229" t="s">
        <v>84</v>
      </c>
      <c r="AV362" s="14" t="s">
        <v>147</v>
      </c>
      <c r="AW362" s="14" t="s">
        <v>30</v>
      </c>
      <c r="AX362" s="14" t="s">
        <v>73</v>
      </c>
      <c r="AY362" s="229" t="s">
        <v>137</v>
      </c>
    </row>
    <row r="363" spans="1:65" s="16" customFormat="1" ht="11.25">
      <c r="B363" s="251"/>
      <c r="C363" s="252"/>
      <c r="D363" s="209" t="s">
        <v>149</v>
      </c>
      <c r="E363" s="253" t="s">
        <v>1</v>
      </c>
      <c r="F363" s="254" t="s">
        <v>202</v>
      </c>
      <c r="G363" s="252"/>
      <c r="H363" s="255">
        <v>189.4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149</v>
      </c>
      <c r="AU363" s="261" t="s">
        <v>84</v>
      </c>
      <c r="AV363" s="16" t="s">
        <v>146</v>
      </c>
      <c r="AW363" s="16" t="s">
        <v>30</v>
      </c>
      <c r="AX363" s="16" t="s">
        <v>80</v>
      </c>
      <c r="AY363" s="261" t="s">
        <v>137</v>
      </c>
    </row>
    <row r="364" spans="1:65" s="2" customFormat="1" ht="21.75" customHeight="1">
      <c r="A364" s="35"/>
      <c r="B364" s="36"/>
      <c r="C364" s="230" t="s">
        <v>398</v>
      </c>
      <c r="D364" s="230" t="s">
        <v>152</v>
      </c>
      <c r="E364" s="231" t="s">
        <v>399</v>
      </c>
      <c r="F364" s="232" t="s">
        <v>400</v>
      </c>
      <c r="G364" s="233" t="s">
        <v>145</v>
      </c>
      <c r="H364" s="234">
        <v>208.34</v>
      </c>
      <c r="I364" s="235"/>
      <c r="J364" s="236">
        <f>ROUND(I364*H364,2)</f>
        <v>0</v>
      </c>
      <c r="K364" s="237"/>
      <c r="L364" s="238"/>
      <c r="M364" s="239" t="s">
        <v>1</v>
      </c>
      <c r="N364" s="240" t="s">
        <v>39</v>
      </c>
      <c r="O364" s="72"/>
      <c r="P364" s="203">
        <f>O364*H364</f>
        <v>0</v>
      </c>
      <c r="Q364" s="203">
        <v>1.3999999999999999E-4</v>
      </c>
      <c r="R364" s="203">
        <f>Q364*H364</f>
        <v>2.9167599999999998E-2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263</v>
      </c>
      <c r="AT364" s="205" t="s">
        <v>152</v>
      </c>
      <c r="AU364" s="205" t="s">
        <v>84</v>
      </c>
      <c r="AY364" s="18" t="s">
        <v>137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84</v>
      </c>
      <c r="BK364" s="206">
        <f>ROUND(I364*H364,2)</f>
        <v>0</v>
      </c>
      <c r="BL364" s="18" t="s">
        <v>243</v>
      </c>
      <c r="BM364" s="205" t="s">
        <v>401</v>
      </c>
    </row>
    <row r="365" spans="1:65" s="13" customFormat="1" ht="11.25">
      <c r="B365" s="207"/>
      <c r="C365" s="208"/>
      <c r="D365" s="209" t="s">
        <v>149</v>
      </c>
      <c r="E365" s="210" t="s">
        <v>1</v>
      </c>
      <c r="F365" s="211" t="s">
        <v>402</v>
      </c>
      <c r="G365" s="208"/>
      <c r="H365" s="212">
        <v>208.34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149</v>
      </c>
      <c r="AU365" s="218" t="s">
        <v>84</v>
      </c>
      <c r="AV365" s="13" t="s">
        <v>84</v>
      </c>
      <c r="AW365" s="13" t="s">
        <v>30</v>
      </c>
      <c r="AX365" s="13" t="s">
        <v>80</v>
      </c>
      <c r="AY365" s="218" t="s">
        <v>137</v>
      </c>
    </row>
    <row r="366" spans="1:65" s="2" customFormat="1" ht="21.75" customHeight="1">
      <c r="A366" s="35"/>
      <c r="B366" s="36"/>
      <c r="C366" s="193" t="s">
        <v>403</v>
      </c>
      <c r="D366" s="193" t="s">
        <v>142</v>
      </c>
      <c r="E366" s="194" t="s">
        <v>404</v>
      </c>
      <c r="F366" s="195" t="s">
        <v>405</v>
      </c>
      <c r="G366" s="196" t="s">
        <v>145</v>
      </c>
      <c r="H366" s="197">
        <v>180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39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2.8330000000000001E-2</v>
      </c>
      <c r="T366" s="204">
        <f>S366*H366</f>
        <v>5.0994000000000002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243</v>
      </c>
      <c r="AT366" s="205" t="s">
        <v>142</v>
      </c>
      <c r="AU366" s="205" t="s">
        <v>84</v>
      </c>
      <c r="AY366" s="18" t="s">
        <v>137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84</v>
      </c>
      <c r="BK366" s="206">
        <f>ROUND(I366*H366,2)</f>
        <v>0</v>
      </c>
      <c r="BL366" s="18" t="s">
        <v>243</v>
      </c>
      <c r="BM366" s="205" t="s">
        <v>406</v>
      </c>
    </row>
    <row r="367" spans="1:65" s="13" customFormat="1" ht="11.25">
      <c r="B367" s="207"/>
      <c r="C367" s="208"/>
      <c r="D367" s="209" t="s">
        <v>149</v>
      </c>
      <c r="E367" s="210" t="s">
        <v>1</v>
      </c>
      <c r="F367" s="211" t="s">
        <v>295</v>
      </c>
      <c r="G367" s="208"/>
      <c r="H367" s="212">
        <v>105</v>
      </c>
      <c r="I367" s="213"/>
      <c r="J367" s="208"/>
      <c r="K367" s="208"/>
      <c r="L367" s="214"/>
      <c r="M367" s="215"/>
      <c r="N367" s="216"/>
      <c r="O367" s="216"/>
      <c r="P367" s="216"/>
      <c r="Q367" s="216"/>
      <c r="R367" s="216"/>
      <c r="S367" s="216"/>
      <c r="T367" s="217"/>
      <c r="AT367" s="218" t="s">
        <v>149</v>
      </c>
      <c r="AU367" s="218" t="s">
        <v>84</v>
      </c>
      <c r="AV367" s="13" t="s">
        <v>84</v>
      </c>
      <c r="AW367" s="13" t="s">
        <v>30</v>
      </c>
      <c r="AX367" s="13" t="s">
        <v>73</v>
      </c>
      <c r="AY367" s="218" t="s">
        <v>137</v>
      </c>
    </row>
    <row r="368" spans="1:65" s="14" customFormat="1" ht="11.25">
      <c r="B368" s="219"/>
      <c r="C368" s="220"/>
      <c r="D368" s="209" t="s">
        <v>149</v>
      </c>
      <c r="E368" s="221" t="s">
        <v>1</v>
      </c>
      <c r="F368" s="222" t="s">
        <v>151</v>
      </c>
      <c r="G368" s="220"/>
      <c r="H368" s="223">
        <v>105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149</v>
      </c>
      <c r="AU368" s="229" t="s">
        <v>84</v>
      </c>
      <c r="AV368" s="14" t="s">
        <v>147</v>
      </c>
      <c r="AW368" s="14" t="s">
        <v>30</v>
      </c>
      <c r="AX368" s="14" t="s">
        <v>73</v>
      </c>
      <c r="AY368" s="229" t="s">
        <v>137</v>
      </c>
    </row>
    <row r="369" spans="1:65" s="13" customFormat="1" ht="11.25">
      <c r="B369" s="207"/>
      <c r="C369" s="208"/>
      <c r="D369" s="209" t="s">
        <v>149</v>
      </c>
      <c r="E369" s="210" t="s">
        <v>1</v>
      </c>
      <c r="F369" s="211" t="s">
        <v>296</v>
      </c>
      <c r="G369" s="208"/>
      <c r="H369" s="212">
        <v>75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149</v>
      </c>
      <c r="AU369" s="218" t="s">
        <v>84</v>
      </c>
      <c r="AV369" s="13" t="s">
        <v>84</v>
      </c>
      <c r="AW369" s="13" t="s">
        <v>30</v>
      </c>
      <c r="AX369" s="13" t="s">
        <v>73</v>
      </c>
      <c r="AY369" s="218" t="s">
        <v>137</v>
      </c>
    </row>
    <row r="370" spans="1:65" s="14" customFormat="1" ht="11.25">
      <c r="B370" s="219"/>
      <c r="C370" s="220"/>
      <c r="D370" s="209" t="s">
        <v>149</v>
      </c>
      <c r="E370" s="221" t="s">
        <v>1</v>
      </c>
      <c r="F370" s="222" t="s">
        <v>151</v>
      </c>
      <c r="G370" s="220"/>
      <c r="H370" s="223">
        <v>75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149</v>
      </c>
      <c r="AU370" s="229" t="s">
        <v>84</v>
      </c>
      <c r="AV370" s="14" t="s">
        <v>147</v>
      </c>
      <c r="AW370" s="14" t="s">
        <v>30</v>
      </c>
      <c r="AX370" s="14" t="s">
        <v>73</v>
      </c>
      <c r="AY370" s="229" t="s">
        <v>137</v>
      </c>
    </row>
    <row r="371" spans="1:65" s="16" customFormat="1" ht="11.25">
      <c r="B371" s="251"/>
      <c r="C371" s="252"/>
      <c r="D371" s="209" t="s">
        <v>149</v>
      </c>
      <c r="E371" s="253" t="s">
        <v>1</v>
      </c>
      <c r="F371" s="254" t="s">
        <v>202</v>
      </c>
      <c r="G371" s="252"/>
      <c r="H371" s="255">
        <v>180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149</v>
      </c>
      <c r="AU371" s="261" t="s">
        <v>84</v>
      </c>
      <c r="AV371" s="16" t="s">
        <v>146</v>
      </c>
      <c r="AW371" s="16" t="s">
        <v>30</v>
      </c>
      <c r="AX371" s="16" t="s">
        <v>80</v>
      </c>
      <c r="AY371" s="261" t="s">
        <v>137</v>
      </c>
    </row>
    <row r="372" spans="1:65" s="2" customFormat="1" ht="21.75" customHeight="1">
      <c r="A372" s="35"/>
      <c r="B372" s="36"/>
      <c r="C372" s="193" t="s">
        <v>407</v>
      </c>
      <c r="D372" s="193" t="s">
        <v>142</v>
      </c>
      <c r="E372" s="194" t="s">
        <v>408</v>
      </c>
      <c r="F372" s="195" t="s">
        <v>409</v>
      </c>
      <c r="G372" s="196" t="s">
        <v>237</v>
      </c>
      <c r="H372" s="197">
        <v>2.4980000000000002</v>
      </c>
      <c r="I372" s="198"/>
      <c r="J372" s="199">
        <f>ROUND(I372*H372,2)</f>
        <v>0</v>
      </c>
      <c r="K372" s="200"/>
      <c r="L372" s="40"/>
      <c r="M372" s="201" t="s">
        <v>1</v>
      </c>
      <c r="N372" s="202" t="s">
        <v>39</v>
      </c>
      <c r="O372" s="72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5" t="s">
        <v>243</v>
      </c>
      <c r="AT372" s="205" t="s">
        <v>142</v>
      </c>
      <c r="AU372" s="205" t="s">
        <v>84</v>
      </c>
      <c r="AY372" s="18" t="s">
        <v>137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18" t="s">
        <v>84</v>
      </c>
      <c r="BK372" s="206">
        <f>ROUND(I372*H372,2)</f>
        <v>0</v>
      </c>
      <c r="BL372" s="18" t="s">
        <v>243</v>
      </c>
      <c r="BM372" s="205" t="s">
        <v>410</v>
      </c>
    </row>
    <row r="373" spans="1:65" s="2" customFormat="1" ht="21.75" customHeight="1">
      <c r="A373" s="35"/>
      <c r="B373" s="36"/>
      <c r="C373" s="193" t="s">
        <v>411</v>
      </c>
      <c r="D373" s="193" t="s">
        <v>142</v>
      </c>
      <c r="E373" s="194" t="s">
        <v>412</v>
      </c>
      <c r="F373" s="195" t="s">
        <v>413</v>
      </c>
      <c r="G373" s="196" t="s">
        <v>237</v>
      </c>
      <c r="H373" s="197">
        <v>2.4980000000000002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39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243</v>
      </c>
      <c r="AT373" s="205" t="s">
        <v>142</v>
      </c>
      <c r="AU373" s="205" t="s">
        <v>84</v>
      </c>
      <c r="AY373" s="18" t="s">
        <v>137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84</v>
      </c>
      <c r="BK373" s="206">
        <f>ROUND(I373*H373,2)</f>
        <v>0</v>
      </c>
      <c r="BL373" s="18" t="s">
        <v>243</v>
      </c>
      <c r="BM373" s="205" t="s">
        <v>414</v>
      </c>
    </row>
    <row r="374" spans="1:65" s="12" customFormat="1" ht="22.9" customHeight="1">
      <c r="B374" s="177"/>
      <c r="C374" s="178"/>
      <c r="D374" s="179" t="s">
        <v>72</v>
      </c>
      <c r="E374" s="191" t="s">
        <v>415</v>
      </c>
      <c r="F374" s="191" t="s">
        <v>416</v>
      </c>
      <c r="G374" s="178"/>
      <c r="H374" s="178"/>
      <c r="I374" s="181"/>
      <c r="J374" s="192">
        <f>BK374</f>
        <v>0</v>
      </c>
      <c r="K374" s="178"/>
      <c r="L374" s="183"/>
      <c r="M374" s="184"/>
      <c r="N374" s="185"/>
      <c r="O374" s="185"/>
      <c r="P374" s="186">
        <f>SUM(P375:P390)</f>
        <v>0</v>
      </c>
      <c r="Q374" s="185"/>
      <c r="R374" s="186">
        <f>SUM(R375:R390)</f>
        <v>5.6363999999999997E-2</v>
      </c>
      <c r="S374" s="185"/>
      <c r="T374" s="187">
        <f>SUM(T375:T390)</f>
        <v>1.503E-2</v>
      </c>
      <c r="AR374" s="188" t="s">
        <v>84</v>
      </c>
      <c r="AT374" s="189" t="s">
        <v>72</v>
      </c>
      <c r="AU374" s="189" t="s">
        <v>80</v>
      </c>
      <c r="AY374" s="188" t="s">
        <v>137</v>
      </c>
      <c r="BK374" s="190">
        <f>SUM(BK375:BK390)</f>
        <v>0</v>
      </c>
    </row>
    <row r="375" spans="1:65" s="2" customFormat="1" ht="16.5" customHeight="1">
      <c r="A375" s="35"/>
      <c r="B375" s="36"/>
      <c r="C375" s="193" t="s">
        <v>417</v>
      </c>
      <c r="D375" s="193" t="s">
        <v>142</v>
      </c>
      <c r="E375" s="194" t="s">
        <v>418</v>
      </c>
      <c r="F375" s="195" t="s">
        <v>419</v>
      </c>
      <c r="G375" s="196" t="s">
        <v>310</v>
      </c>
      <c r="H375" s="197">
        <v>9</v>
      </c>
      <c r="I375" s="198"/>
      <c r="J375" s="199">
        <f>ROUND(I375*H375,2)</f>
        <v>0</v>
      </c>
      <c r="K375" s="200"/>
      <c r="L375" s="40"/>
      <c r="M375" s="201" t="s">
        <v>1</v>
      </c>
      <c r="N375" s="202" t="s">
        <v>39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1.67E-3</v>
      </c>
      <c r="T375" s="204">
        <f>S375*H375</f>
        <v>1.503E-2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243</v>
      </c>
      <c r="AT375" s="205" t="s">
        <v>142</v>
      </c>
      <c r="AU375" s="205" t="s">
        <v>84</v>
      </c>
      <c r="AY375" s="18" t="s">
        <v>137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84</v>
      </c>
      <c r="BK375" s="206">
        <f>ROUND(I375*H375,2)</f>
        <v>0</v>
      </c>
      <c r="BL375" s="18" t="s">
        <v>243</v>
      </c>
      <c r="BM375" s="205" t="s">
        <v>420</v>
      </c>
    </row>
    <row r="376" spans="1:65" s="13" customFormat="1" ht="11.25">
      <c r="B376" s="207"/>
      <c r="C376" s="208"/>
      <c r="D376" s="209" t="s">
        <v>149</v>
      </c>
      <c r="E376" s="210" t="s">
        <v>1</v>
      </c>
      <c r="F376" s="211" t="s">
        <v>421</v>
      </c>
      <c r="G376" s="208"/>
      <c r="H376" s="212">
        <v>9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149</v>
      </c>
      <c r="AU376" s="218" t="s">
        <v>84</v>
      </c>
      <c r="AV376" s="13" t="s">
        <v>84</v>
      </c>
      <c r="AW376" s="13" t="s">
        <v>30</v>
      </c>
      <c r="AX376" s="13" t="s">
        <v>73</v>
      </c>
      <c r="AY376" s="218" t="s">
        <v>137</v>
      </c>
    </row>
    <row r="377" spans="1:65" s="14" customFormat="1" ht="11.25">
      <c r="B377" s="219"/>
      <c r="C377" s="220"/>
      <c r="D377" s="209" t="s">
        <v>149</v>
      </c>
      <c r="E377" s="221" t="s">
        <v>1</v>
      </c>
      <c r="F377" s="222" t="s">
        <v>151</v>
      </c>
      <c r="G377" s="220"/>
      <c r="H377" s="223">
        <v>9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149</v>
      </c>
      <c r="AU377" s="229" t="s">
        <v>84</v>
      </c>
      <c r="AV377" s="14" t="s">
        <v>147</v>
      </c>
      <c r="AW377" s="14" t="s">
        <v>30</v>
      </c>
      <c r="AX377" s="14" t="s">
        <v>80</v>
      </c>
      <c r="AY377" s="229" t="s">
        <v>137</v>
      </c>
    </row>
    <row r="378" spans="1:65" s="2" customFormat="1" ht="21.75" customHeight="1">
      <c r="A378" s="35"/>
      <c r="B378" s="36"/>
      <c r="C378" s="193" t="s">
        <v>422</v>
      </c>
      <c r="D378" s="193" t="s">
        <v>142</v>
      </c>
      <c r="E378" s="194" t="s">
        <v>423</v>
      </c>
      <c r="F378" s="195" t="s">
        <v>424</v>
      </c>
      <c r="G378" s="196" t="s">
        <v>145</v>
      </c>
      <c r="H378" s="197">
        <v>6</v>
      </c>
      <c r="I378" s="198"/>
      <c r="J378" s="199">
        <f>ROUND(I378*H378,2)</f>
        <v>0</v>
      </c>
      <c r="K378" s="200"/>
      <c r="L378" s="40"/>
      <c r="M378" s="201" t="s">
        <v>1</v>
      </c>
      <c r="N378" s="202" t="s">
        <v>39</v>
      </c>
      <c r="O378" s="72"/>
      <c r="P378" s="203">
        <f>O378*H378</f>
        <v>0</v>
      </c>
      <c r="Q378" s="203">
        <v>5.9899999999999997E-3</v>
      </c>
      <c r="R378" s="203">
        <f>Q378*H378</f>
        <v>3.594E-2</v>
      </c>
      <c r="S378" s="203">
        <v>0</v>
      </c>
      <c r="T378" s="20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5" t="s">
        <v>243</v>
      </c>
      <c r="AT378" s="205" t="s">
        <v>142</v>
      </c>
      <c r="AU378" s="205" t="s">
        <v>84</v>
      </c>
      <c r="AY378" s="18" t="s">
        <v>137</v>
      </c>
      <c r="BE378" s="206">
        <f>IF(N378="základní",J378,0)</f>
        <v>0</v>
      </c>
      <c r="BF378" s="206">
        <f>IF(N378="snížená",J378,0)</f>
        <v>0</v>
      </c>
      <c r="BG378" s="206">
        <f>IF(N378="zákl. přenesená",J378,0)</f>
        <v>0</v>
      </c>
      <c r="BH378" s="206">
        <f>IF(N378="sníž. přenesená",J378,0)</f>
        <v>0</v>
      </c>
      <c r="BI378" s="206">
        <f>IF(N378="nulová",J378,0)</f>
        <v>0</v>
      </c>
      <c r="BJ378" s="18" t="s">
        <v>84</v>
      </c>
      <c r="BK378" s="206">
        <f>ROUND(I378*H378,2)</f>
        <v>0</v>
      </c>
      <c r="BL378" s="18" t="s">
        <v>243</v>
      </c>
      <c r="BM378" s="205" t="s">
        <v>425</v>
      </c>
    </row>
    <row r="379" spans="1:65" s="13" customFormat="1" ht="11.25">
      <c r="B379" s="207"/>
      <c r="C379" s="208"/>
      <c r="D379" s="209" t="s">
        <v>149</v>
      </c>
      <c r="E379" s="210" t="s">
        <v>1</v>
      </c>
      <c r="F379" s="211" t="s">
        <v>385</v>
      </c>
      <c r="G379" s="208"/>
      <c r="H379" s="212">
        <v>6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149</v>
      </c>
      <c r="AU379" s="218" t="s">
        <v>84</v>
      </c>
      <c r="AV379" s="13" t="s">
        <v>84</v>
      </c>
      <c r="AW379" s="13" t="s">
        <v>30</v>
      </c>
      <c r="AX379" s="13" t="s">
        <v>73</v>
      </c>
      <c r="AY379" s="218" t="s">
        <v>137</v>
      </c>
    </row>
    <row r="380" spans="1:65" s="14" customFormat="1" ht="11.25">
      <c r="B380" s="219"/>
      <c r="C380" s="220"/>
      <c r="D380" s="209" t="s">
        <v>149</v>
      </c>
      <c r="E380" s="221" t="s">
        <v>1</v>
      </c>
      <c r="F380" s="222" t="s">
        <v>151</v>
      </c>
      <c r="G380" s="220"/>
      <c r="H380" s="223">
        <v>6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149</v>
      </c>
      <c r="AU380" s="229" t="s">
        <v>84</v>
      </c>
      <c r="AV380" s="14" t="s">
        <v>147</v>
      </c>
      <c r="AW380" s="14" t="s">
        <v>30</v>
      </c>
      <c r="AX380" s="14" t="s">
        <v>80</v>
      </c>
      <c r="AY380" s="229" t="s">
        <v>137</v>
      </c>
    </row>
    <row r="381" spans="1:65" s="2" customFormat="1" ht="21.75" customHeight="1">
      <c r="A381" s="35"/>
      <c r="B381" s="36"/>
      <c r="C381" s="193" t="s">
        <v>426</v>
      </c>
      <c r="D381" s="193" t="s">
        <v>142</v>
      </c>
      <c r="E381" s="194" t="s">
        <v>427</v>
      </c>
      <c r="F381" s="195" t="s">
        <v>428</v>
      </c>
      <c r="G381" s="196" t="s">
        <v>310</v>
      </c>
      <c r="H381" s="197">
        <v>9.1999999999999993</v>
      </c>
      <c r="I381" s="198"/>
      <c r="J381" s="199">
        <f>ROUND(I381*H381,2)</f>
        <v>0</v>
      </c>
      <c r="K381" s="200"/>
      <c r="L381" s="40"/>
      <c r="M381" s="201" t="s">
        <v>1</v>
      </c>
      <c r="N381" s="202" t="s">
        <v>39</v>
      </c>
      <c r="O381" s="72"/>
      <c r="P381" s="203">
        <f>O381*H381</f>
        <v>0</v>
      </c>
      <c r="Q381" s="203">
        <v>2.2200000000000002E-3</v>
      </c>
      <c r="R381" s="203">
        <f>Q381*H381</f>
        <v>2.0424000000000001E-2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243</v>
      </c>
      <c r="AT381" s="205" t="s">
        <v>142</v>
      </c>
      <c r="AU381" s="205" t="s">
        <v>84</v>
      </c>
      <c r="AY381" s="18" t="s">
        <v>137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84</v>
      </c>
      <c r="BK381" s="206">
        <f>ROUND(I381*H381,2)</f>
        <v>0</v>
      </c>
      <c r="BL381" s="18" t="s">
        <v>243</v>
      </c>
      <c r="BM381" s="205" t="s">
        <v>429</v>
      </c>
    </row>
    <row r="382" spans="1:65" s="13" customFormat="1" ht="11.25">
      <c r="B382" s="207"/>
      <c r="C382" s="208"/>
      <c r="D382" s="209" t="s">
        <v>149</v>
      </c>
      <c r="E382" s="210" t="s">
        <v>1</v>
      </c>
      <c r="F382" s="211" t="s">
        <v>430</v>
      </c>
      <c r="G382" s="208"/>
      <c r="H382" s="212">
        <v>5.4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149</v>
      </c>
      <c r="AU382" s="218" t="s">
        <v>84</v>
      </c>
      <c r="AV382" s="13" t="s">
        <v>84</v>
      </c>
      <c r="AW382" s="13" t="s">
        <v>30</v>
      </c>
      <c r="AX382" s="13" t="s">
        <v>73</v>
      </c>
      <c r="AY382" s="218" t="s">
        <v>137</v>
      </c>
    </row>
    <row r="383" spans="1:65" s="14" customFormat="1" ht="11.25">
      <c r="B383" s="219"/>
      <c r="C383" s="220"/>
      <c r="D383" s="209" t="s">
        <v>149</v>
      </c>
      <c r="E383" s="221" t="s">
        <v>1</v>
      </c>
      <c r="F383" s="222" t="s">
        <v>151</v>
      </c>
      <c r="G383" s="220"/>
      <c r="H383" s="223">
        <v>5.4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149</v>
      </c>
      <c r="AU383" s="229" t="s">
        <v>84</v>
      </c>
      <c r="AV383" s="14" t="s">
        <v>147</v>
      </c>
      <c r="AW383" s="14" t="s">
        <v>30</v>
      </c>
      <c r="AX383" s="14" t="s">
        <v>73</v>
      </c>
      <c r="AY383" s="229" t="s">
        <v>137</v>
      </c>
    </row>
    <row r="384" spans="1:65" s="13" customFormat="1" ht="11.25">
      <c r="B384" s="207"/>
      <c r="C384" s="208"/>
      <c r="D384" s="209" t="s">
        <v>149</v>
      </c>
      <c r="E384" s="210" t="s">
        <v>1</v>
      </c>
      <c r="F384" s="211" t="s">
        <v>431</v>
      </c>
      <c r="G384" s="208"/>
      <c r="H384" s="212">
        <v>1.8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149</v>
      </c>
      <c r="AU384" s="218" t="s">
        <v>84</v>
      </c>
      <c r="AV384" s="13" t="s">
        <v>84</v>
      </c>
      <c r="AW384" s="13" t="s">
        <v>30</v>
      </c>
      <c r="AX384" s="13" t="s">
        <v>73</v>
      </c>
      <c r="AY384" s="218" t="s">
        <v>137</v>
      </c>
    </row>
    <row r="385" spans="1:65" s="14" customFormat="1" ht="11.25">
      <c r="B385" s="219"/>
      <c r="C385" s="220"/>
      <c r="D385" s="209" t="s">
        <v>149</v>
      </c>
      <c r="E385" s="221" t="s">
        <v>1</v>
      </c>
      <c r="F385" s="222" t="s">
        <v>151</v>
      </c>
      <c r="G385" s="220"/>
      <c r="H385" s="223">
        <v>1.8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149</v>
      </c>
      <c r="AU385" s="229" t="s">
        <v>84</v>
      </c>
      <c r="AV385" s="14" t="s">
        <v>147</v>
      </c>
      <c r="AW385" s="14" t="s">
        <v>30</v>
      </c>
      <c r="AX385" s="14" t="s">
        <v>73</v>
      </c>
      <c r="AY385" s="229" t="s">
        <v>137</v>
      </c>
    </row>
    <row r="386" spans="1:65" s="13" customFormat="1" ht="11.25">
      <c r="B386" s="207"/>
      <c r="C386" s="208"/>
      <c r="D386" s="209" t="s">
        <v>149</v>
      </c>
      <c r="E386" s="210" t="s">
        <v>1</v>
      </c>
      <c r="F386" s="211" t="s">
        <v>432</v>
      </c>
      <c r="G386" s="208"/>
      <c r="H386" s="212">
        <v>2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149</v>
      </c>
      <c r="AU386" s="218" t="s">
        <v>84</v>
      </c>
      <c r="AV386" s="13" t="s">
        <v>84</v>
      </c>
      <c r="AW386" s="13" t="s">
        <v>30</v>
      </c>
      <c r="AX386" s="13" t="s">
        <v>73</v>
      </c>
      <c r="AY386" s="218" t="s">
        <v>137</v>
      </c>
    </row>
    <row r="387" spans="1:65" s="14" customFormat="1" ht="11.25">
      <c r="B387" s="219"/>
      <c r="C387" s="220"/>
      <c r="D387" s="209" t="s">
        <v>149</v>
      </c>
      <c r="E387" s="221" t="s">
        <v>1</v>
      </c>
      <c r="F387" s="222" t="s">
        <v>151</v>
      </c>
      <c r="G387" s="220"/>
      <c r="H387" s="223">
        <v>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149</v>
      </c>
      <c r="AU387" s="229" t="s">
        <v>84</v>
      </c>
      <c r="AV387" s="14" t="s">
        <v>147</v>
      </c>
      <c r="AW387" s="14" t="s">
        <v>30</v>
      </c>
      <c r="AX387" s="14" t="s">
        <v>73</v>
      </c>
      <c r="AY387" s="229" t="s">
        <v>137</v>
      </c>
    </row>
    <row r="388" spans="1:65" s="16" customFormat="1" ht="11.25">
      <c r="B388" s="251"/>
      <c r="C388" s="252"/>
      <c r="D388" s="209" t="s">
        <v>149</v>
      </c>
      <c r="E388" s="253" t="s">
        <v>1</v>
      </c>
      <c r="F388" s="254" t="s">
        <v>202</v>
      </c>
      <c r="G388" s="252"/>
      <c r="H388" s="255">
        <v>9.1999999999999993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149</v>
      </c>
      <c r="AU388" s="261" t="s">
        <v>84</v>
      </c>
      <c r="AV388" s="16" t="s">
        <v>146</v>
      </c>
      <c r="AW388" s="16" t="s">
        <v>30</v>
      </c>
      <c r="AX388" s="16" t="s">
        <v>80</v>
      </c>
      <c r="AY388" s="261" t="s">
        <v>137</v>
      </c>
    </row>
    <row r="389" spans="1:65" s="2" customFormat="1" ht="21.75" customHeight="1">
      <c r="A389" s="35"/>
      <c r="B389" s="36"/>
      <c r="C389" s="193" t="s">
        <v>433</v>
      </c>
      <c r="D389" s="193" t="s">
        <v>142</v>
      </c>
      <c r="E389" s="194" t="s">
        <v>434</v>
      </c>
      <c r="F389" s="195" t="s">
        <v>435</v>
      </c>
      <c r="G389" s="196" t="s">
        <v>237</v>
      </c>
      <c r="H389" s="197">
        <v>5.6000000000000001E-2</v>
      </c>
      <c r="I389" s="198"/>
      <c r="J389" s="199">
        <f>ROUND(I389*H389,2)</f>
        <v>0</v>
      </c>
      <c r="K389" s="200"/>
      <c r="L389" s="40"/>
      <c r="M389" s="201" t="s">
        <v>1</v>
      </c>
      <c r="N389" s="202" t="s">
        <v>39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243</v>
      </c>
      <c r="AT389" s="205" t="s">
        <v>142</v>
      </c>
      <c r="AU389" s="205" t="s">
        <v>84</v>
      </c>
      <c r="AY389" s="18" t="s">
        <v>137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84</v>
      </c>
      <c r="BK389" s="206">
        <f>ROUND(I389*H389,2)</f>
        <v>0</v>
      </c>
      <c r="BL389" s="18" t="s">
        <v>243</v>
      </c>
      <c r="BM389" s="205" t="s">
        <v>436</v>
      </c>
    </row>
    <row r="390" spans="1:65" s="2" customFormat="1" ht="21.75" customHeight="1">
      <c r="A390" s="35"/>
      <c r="B390" s="36"/>
      <c r="C390" s="193" t="s">
        <v>437</v>
      </c>
      <c r="D390" s="193" t="s">
        <v>142</v>
      </c>
      <c r="E390" s="194" t="s">
        <v>438</v>
      </c>
      <c r="F390" s="195" t="s">
        <v>439</v>
      </c>
      <c r="G390" s="196" t="s">
        <v>237</v>
      </c>
      <c r="H390" s="197">
        <v>5.6000000000000001E-2</v>
      </c>
      <c r="I390" s="198"/>
      <c r="J390" s="199">
        <f>ROUND(I390*H390,2)</f>
        <v>0</v>
      </c>
      <c r="K390" s="200"/>
      <c r="L390" s="40"/>
      <c r="M390" s="201" t="s">
        <v>1</v>
      </c>
      <c r="N390" s="202" t="s">
        <v>39</v>
      </c>
      <c r="O390" s="72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5" t="s">
        <v>243</v>
      </c>
      <c r="AT390" s="205" t="s">
        <v>142</v>
      </c>
      <c r="AU390" s="205" t="s">
        <v>84</v>
      </c>
      <c r="AY390" s="18" t="s">
        <v>137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18" t="s">
        <v>84</v>
      </c>
      <c r="BK390" s="206">
        <f>ROUND(I390*H390,2)</f>
        <v>0</v>
      </c>
      <c r="BL390" s="18" t="s">
        <v>243</v>
      </c>
      <c r="BM390" s="205" t="s">
        <v>440</v>
      </c>
    </row>
    <row r="391" spans="1:65" s="12" customFormat="1" ht="22.9" customHeight="1">
      <c r="B391" s="177"/>
      <c r="C391" s="178"/>
      <c r="D391" s="179" t="s">
        <v>72</v>
      </c>
      <c r="E391" s="191" t="s">
        <v>441</v>
      </c>
      <c r="F391" s="191" t="s">
        <v>442</v>
      </c>
      <c r="G391" s="178"/>
      <c r="H391" s="178"/>
      <c r="I391" s="181"/>
      <c r="J391" s="192">
        <f>BK391</f>
        <v>0</v>
      </c>
      <c r="K391" s="178"/>
      <c r="L391" s="183"/>
      <c r="M391" s="184"/>
      <c r="N391" s="185"/>
      <c r="O391" s="185"/>
      <c r="P391" s="186">
        <f>SUM(P392:P411)</f>
        <v>0</v>
      </c>
      <c r="Q391" s="185"/>
      <c r="R391" s="186">
        <f>SUM(R392:R411)</f>
        <v>2.9275000000000002</v>
      </c>
      <c r="S391" s="185"/>
      <c r="T391" s="187">
        <f>SUM(T392:T411)</f>
        <v>2.254</v>
      </c>
      <c r="AR391" s="188" t="s">
        <v>84</v>
      </c>
      <c r="AT391" s="189" t="s">
        <v>72</v>
      </c>
      <c r="AU391" s="189" t="s">
        <v>80</v>
      </c>
      <c r="AY391" s="188" t="s">
        <v>137</v>
      </c>
      <c r="BK391" s="190">
        <f>SUM(BK392:BK411)</f>
        <v>0</v>
      </c>
    </row>
    <row r="392" spans="1:65" s="2" customFormat="1" ht="21.75" customHeight="1">
      <c r="A392" s="35"/>
      <c r="B392" s="36"/>
      <c r="C392" s="193" t="s">
        <v>443</v>
      </c>
      <c r="D392" s="193" t="s">
        <v>142</v>
      </c>
      <c r="E392" s="194" t="s">
        <v>444</v>
      </c>
      <c r="F392" s="195" t="s">
        <v>445</v>
      </c>
      <c r="G392" s="196" t="s">
        <v>145</v>
      </c>
      <c r="H392" s="197">
        <v>50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39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4.5080000000000002E-2</v>
      </c>
      <c r="T392" s="204">
        <f>S392*H392</f>
        <v>2.254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243</v>
      </c>
      <c r="AT392" s="205" t="s">
        <v>142</v>
      </c>
      <c r="AU392" s="205" t="s">
        <v>84</v>
      </c>
      <c r="AY392" s="18" t="s">
        <v>137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84</v>
      </c>
      <c r="BK392" s="206">
        <f>ROUND(I392*H392,2)</f>
        <v>0</v>
      </c>
      <c r="BL392" s="18" t="s">
        <v>243</v>
      </c>
      <c r="BM392" s="205" t="s">
        <v>446</v>
      </c>
    </row>
    <row r="393" spans="1:65" s="13" customFormat="1" ht="11.25">
      <c r="B393" s="207"/>
      <c r="C393" s="208"/>
      <c r="D393" s="209" t="s">
        <v>149</v>
      </c>
      <c r="E393" s="210" t="s">
        <v>1</v>
      </c>
      <c r="F393" s="211" t="s">
        <v>447</v>
      </c>
      <c r="G393" s="208"/>
      <c r="H393" s="212">
        <v>50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149</v>
      </c>
      <c r="AU393" s="218" t="s">
        <v>84</v>
      </c>
      <c r="AV393" s="13" t="s">
        <v>84</v>
      </c>
      <c r="AW393" s="13" t="s">
        <v>30</v>
      </c>
      <c r="AX393" s="13" t="s">
        <v>73</v>
      </c>
      <c r="AY393" s="218" t="s">
        <v>137</v>
      </c>
    </row>
    <row r="394" spans="1:65" s="14" customFormat="1" ht="11.25">
      <c r="B394" s="219"/>
      <c r="C394" s="220"/>
      <c r="D394" s="209" t="s">
        <v>149</v>
      </c>
      <c r="E394" s="221" t="s">
        <v>1</v>
      </c>
      <c r="F394" s="222" t="s">
        <v>151</v>
      </c>
      <c r="G394" s="220"/>
      <c r="H394" s="223">
        <v>50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149</v>
      </c>
      <c r="AU394" s="229" t="s">
        <v>84</v>
      </c>
      <c r="AV394" s="14" t="s">
        <v>147</v>
      </c>
      <c r="AW394" s="14" t="s">
        <v>30</v>
      </c>
      <c r="AX394" s="14" t="s">
        <v>80</v>
      </c>
      <c r="AY394" s="229" t="s">
        <v>137</v>
      </c>
    </row>
    <row r="395" spans="1:65" s="2" customFormat="1" ht="21.75" customHeight="1">
      <c r="A395" s="35"/>
      <c r="B395" s="36"/>
      <c r="C395" s="193" t="s">
        <v>448</v>
      </c>
      <c r="D395" s="193" t="s">
        <v>142</v>
      </c>
      <c r="E395" s="194" t="s">
        <v>449</v>
      </c>
      <c r="F395" s="195" t="s">
        <v>450</v>
      </c>
      <c r="G395" s="196" t="s">
        <v>145</v>
      </c>
      <c r="H395" s="197">
        <v>50</v>
      </c>
      <c r="I395" s="198"/>
      <c r="J395" s="199">
        <f>ROUND(I395*H395,2)</f>
        <v>0</v>
      </c>
      <c r="K395" s="200"/>
      <c r="L395" s="40"/>
      <c r="M395" s="201" t="s">
        <v>1</v>
      </c>
      <c r="N395" s="202" t="s">
        <v>39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243</v>
      </c>
      <c r="AT395" s="205" t="s">
        <v>142</v>
      </c>
      <c r="AU395" s="205" t="s">
        <v>84</v>
      </c>
      <c r="AY395" s="18" t="s">
        <v>137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84</v>
      </c>
      <c r="BK395" s="206">
        <f>ROUND(I395*H395,2)</f>
        <v>0</v>
      </c>
      <c r="BL395" s="18" t="s">
        <v>243</v>
      </c>
      <c r="BM395" s="205" t="s">
        <v>451</v>
      </c>
    </row>
    <row r="396" spans="1:65" s="13" customFormat="1" ht="11.25">
      <c r="B396" s="207"/>
      <c r="C396" s="208"/>
      <c r="D396" s="209" t="s">
        <v>149</v>
      </c>
      <c r="E396" s="210" t="s">
        <v>1</v>
      </c>
      <c r="F396" s="211" t="s">
        <v>437</v>
      </c>
      <c r="G396" s="208"/>
      <c r="H396" s="212">
        <v>50</v>
      </c>
      <c r="I396" s="213"/>
      <c r="J396" s="208"/>
      <c r="K396" s="208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149</v>
      </c>
      <c r="AU396" s="218" t="s">
        <v>84</v>
      </c>
      <c r="AV396" s="13" t="s">
        <v>84</v>
      </c>
      <c r="AW396" s="13" t="s">
        <v>30</v>
      </c>
      <c r="AX396" s="13" t="s">
        <v>80</v>
      </c>
      <c r="AY396" s="218" t="s">
        <v>137</v>
      </c>
    </row>
    <row r="397" spans="1:65" s="2" customFormat="1" ht="33" customHeight="1">
      <c r="A397" s="35"/>
      <c r="B397" s="36"/>
      <c r="C397" s="193" t="s">
        <v>452</v>
      </c>
      <c r="D397" s="193" t="s">
        <v>142</v>
      </c>
      <c r="E397" s="194" t="s">
        <v>453</v>
      </c>
      <c r="F397" s="195" t="s">
        <v>454</v>
      </c>
      <c r="G397" s="196" t="s">
        <v>145</v>
      </c>
      <c r="H397" s="197">
        <v>50</v>
      </c>
      <c r="I397" s="198"/>
      <c r="J397" s="199">
        <f>ROUND(I397*H397,2)</f>
        <v>0</v>
      </c>
      <c r="K397" s="200"/>
      <c r="L397" s="40"/>
      <c r="M397" s="201" t="s">
        <v>1</v>
      </c>
      <c r="N397" s="202" t="s">
        <v>39</v>
      </c>
      <c r="O397" s="72"/>
      <c r="P397" s="203">
        <f>O397*H397</f>
        <v>0</v>
      </c>
      <c r="Q397" s="203">
        <v>4.444E-2</v>
      </c>
      <c r="R397" s="203">
        <f>Q397*H397</f>
        <v>2.222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243</v>
      </c>
      <c r="AT397" s="205" t="s">
        <v>142</v>
      </c>
      <c r="AU397" s="205" t="s">
        <v>84</v>
      </c>
      <c r="AY397" s="18" t="s">
        <v>137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84</v>
      </c>
      <c r="BK397" s="206">
        <f>ROUND(I397*H397,2)</f>
        <v>0</v>
      </c>
      <c r="BL397" s="18" t="s">
        <v>243</v>
      </c>
      <c r="BM397" s="205" t="s">
        <v>455</v>
      </c>
    </row>
    <row r="398" spans="1:65" s="13" customFormat="1" ht="22.5">
      <c r="B398" s="207"/>
      <c r="C398" s="208"/>
      <c r="D398" s="209" t="s">
        <v>149</v>
      </c>
      <c r="E398" s="210" t="s">
        <v>1</v>
      </c>
      <c r="F398" s="211" t="s">
        <v>456</v>
      </c>
      <c r="G398" s="208"/>
      <c r="H398" s="212">
        <v>50</v>
      </c>
      <c r="I398" s="213"/>
      <c r="J398" s="208"/>
      <c r="K398" s="208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149</v>
      </c>
      <c r="AU398" s="218" t="s">
        <v>84</v>
      </c>
      <c r="AV398" s="13" t="s">
        <v>84</v>
      </c>
      <c r="AW398" s="13" t="s">
        <v>30</v>
      </c>
      <c r="AX398" s="13" t="s">
        <v>73</v>
      </c>
      <c r="AY398" s="218" t="s">
        <v>137</v>
      </c>
    </row>
    <row r="399" spans="1:65" s="14" customFormat="1" ht="11.25">
      <c r="B399" s="219"/>
      <c r="C399" s="220"/>
      <c r="D399" s="209" t="s">
        <v>149</v>
      </c>
      <c r="E399" s="221" t="s">
        <v>1</v>
      </c>
      <c r="F399" s="222" t="s">
        <v>151</v>
      </c>
      <c r="G399" s="220"/>
      <c r="H399" s="223">
        <v>50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149</v>
      </c>
      <c r="AU399" s="229" t="s">
        <v>84</v>
      </c>
      <c r="AV399" s="14" t="s">
        <v>147</v>
      </c>
      <c r="AW399" s="14" t="s">
        <v>30</v>
      </c>
      <c r="AX399" s="14" t="s">
        <v>80</v>
      </c>
      <c r="AY399" s="229" t="s">
        <v>137</v>
      </c>
    </row>
    <row r="400" spans="1:65" s="2" customFormat="1" ht="21.75" customHeight="1">
      <c r="A400" s="35"/>
      <c r="B400" s="36"/>
      <c r="C400" s="193" t="s">
        <v>457</v>
      </c>
      <c r="D400" s="193" t="s">
        <v>142</v>
      </c>
      <c r="E400" s="194" t="s">
        <v>458</v>
      </c>
      <c r="F400" s="195" t="s">
        <v>459</v>
      </c>
      <c r="G400" s="196" t="s">
        <v>145</v>
      </c>
      <c r="H400" s="197">
        <v>50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39</v>
      </c>
      <c r="O400" s="72"/>
      <c r="P400" s="203">
        <f>O400*H400</f>
        <v>0</v>
      </c>
      <c r="Q400" s="203">
        <v>3.0000000000000001E-5</v>
      </c>
      <c r="R400" s="203">
        <f>Q400*H400</f>
        <v>1.5E-3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243</v>
      </c>
      <c r="AT400" s="205" t="s">
        <v>142</v>
      </c>
      <c r="AU400" s="205" t="s">
        <v>84</v>
      </c>
      <c r="AY400" s="18" t="s">
        <v>137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84</v>
      </c>
      <c r="BK400" s="206">
        <f>ROUND(I400*H400,2)</f>
        <v>0</v>
      </c>
      <c r="BL400" s="18" t="s">
        <v>243</v>
      </c>
      <c r="BM400" s="205" t="s">
        <v>460</v>
      </c>
    </row>
    <row r="401" spans="1:65" s="13" customFormat="1" ht="11.25">
      <c r="B401" s="207"/>
      <c r="C401" s="208"/>
      <c r="D401" s="209" t="s">
        <v>149</v>
      </c>
      <c r="E401" s="210" t="s">
        <v>1</v>
      </c>
      <c r="F401" s="211" t="s">
        <v>437</v>
      </c>
      <c r="G401" s="208"/>
      <c r="H401" s="212">
        <v>50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149</v>
      </c>
      <c r="AU401" s="218" t="s">
        <v>84</v>
      </c>
      <c r="AV401" s="13" t="s">
        <v>84</v>
      </c>
      <c r="AW401" s="13" t="s">
        <v>30</v>
      </c>
      <c r="AX401" s="13" t="s">
        <v>80</v>
      </c>
      <c r="AY401" s="218" t="s">
        <v>137</v>
      </c>
    </row>
    <row r="402" spans="1:65" s="2" customFormat="1" ht="21.75" customHeight="1">
      <c r="A402" s="35"/>
      <c r="B402" s="36"/>
      <c r="C402" s="193" t="s">
        <v>461</v>
      </c>
      <c r="D402" s="193" t="s">
        <v>142</v>
      </c>
      <c r="E402" s="194" t="s">
        <v>462</v>
      </c>
      <c r="F402" s="195" t="s">
        <v>463</v>
      </c>
      <c r="G402" s="196" t="s">
        <v>145</v>
      </c>
      <c r="H402" s="197">
        <v>256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39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243</v>
      </c>
      <c r="AT402" s="205" t="s">
        <v>142</v>
      </c>
      <c r="AU402" s="205" t="s">
        <v>84</v>
      </c>
      <c r="AY402" s="18" t="s">
        <v>137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84</v>
      </c>
      <c r="BK402" s="206">
        <f>ROUND(I402*H402,2)</f>
        <v>0</v>
      </c>
      <c r="BL402" s="18" t="s">
        <v>243</v>
      </c>
      <c r="BM402" s="205" t="s">
        <v>464</v>
      </c>
    </row>
    <row r="403" spans="1:65" s="13" customFormat="1" ht="11.25">
      <c r="B403" s="207"/>
      <c r="C403" s="208"/>
      <c r="D403" s="209" t="s">
        <v>149</v>
      </c>
      <c r="E403" s="210" t="s">
        <v>1</v>
      </c>
      <c r="F403" s="211" t="s">
        <v>344</v>
      </c>
      <c r="G403" s="208"/>
      <c r="H403" s="212">
        <v>250</v>
      </c>
      <c r="I403" s="213"/>
      <c r="J403" s="208"/>
      <c r="K403" s="208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149</v>
      </c>
      <c r="AU403" s="218" t="s">
        <v>84</v>
      </c>
      <c r="AV403" s="13" t="s">
        <v>84</v>
      </c>
      <c r="AW403" s="13" t="s">
        <v>30</v>
      </c>
      <c r="AX403" s="13" t="s">
        <v>73</v>
      </c>
      <c r="AY403" s="218" t="s">
        <v>137</v>
      </c>
    </row>
    <row r="404" spans="1:65" s="14" customFormat="1" ht="11.25">
      <c r="B404" s="219"/>
      <c r="C404" s="220"/>
      <c r="D404" s="209" t="s">
        <v>149</v>
      </c>
      <c r="E404" s="221" t="s">
        <v>1</v>
      </c>
      <c r="F404" s="222" t="s">
        <v>151</v>
      </c>
      <c r="G404" s="220"/>
      <c r="H404" s="223">
        <v>250</v>
      </c>
      <c r="I404" s="224"/>
      <c r="J404" s="220"/>
      <c r="K404" s="220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149</v>
      </c>
      <c r="AU404" s="229" t="s">
        <v>84</v>
      </c>
      <c r="AV404" s="14" t="s">
        <v>147</v>
      </c>
      <c r="AW404" s="14" t="s">
        <v>30</v>
      </c>
      <c r="AX404" s="14" t="s">
        <v>73</v>
      </c>
      <c r="AY404" s="229" t="s">
        <v>137</v>
      </c>
    </row>
    <row r="405" spans="1:65" s="13" customFormat="1" ht="11.25">
      <c r="B405" s="207"/>
      <c r="C405" s="208"/>
      <c r="D405" s="209" t="s">
        <v>149</v>
      </c>
      <c r="E405" s="210" t="s">
        <v>1</v>
      </c>
      <c r="F405" s="211" t="s">
        <v>259</v>
      </c>
      <c r="G405" s="208"/>
      <c r="H405" s="212">
        <v>6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149</v>
      </c>
      <c r="AU405" s="218" t="s">
        <v>84</v>
      </c>
      <c r="AV405" s="13" t="s">
        <v>84</v>
      </c>
      <c r="AW405" s="13" t="s">
        <v>30</v>
      </c>
      <c r="AX405" s="13" t="s">
        <v>73</v>
      </c>
      <c r="AY405" s="218" t="s">
        <v>137</v>
      </c>
    </row>
    <row r="406" spans="1:65" s="14" customFormat="1" ht="11.25">
      <c r="B406" s="219"/>
      <c r="C406" s="220"/>
      <c r="D406" s="209" t="s">
        <v>149</v>
      </c>
      <c r="E406" s="221" t="s">
        <v>1</v>
      </c>
      <c r="F406" s="222" t="s">
        <v>151</v>
      </c>
      <c r="G406" s="220"/>
      <c r="H406" s="223">
        <v>6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149</v>
      </c>
      <c r="AU406" s="229" t="s">
        <v>84</v>
      </c>
      <c r="AV406" s="14" t="s">
        <v>147</v>
      </c>
      <c r="AW406" s="14" t="s">
        <v>30</v>
      </c>
      <c r="AX406" s="14" t="s">
        <v>73</v>
      </c>
      <c r="AY406" s="229" t="s">
        <v>137</v>
      </c>
    </row>
    <row r="407" spans="1:65" s="16" customFormat="1" ht="11.25">
      <c r="B407" s="251"/>
      <c r="C407" s="252"/>
      <c r="D407" s="209" t="s">
        <v>149</v>
      </c>
      <c r="E407" s="253" t="s">
        <v>1</v>
      </c>
      <c r="F407" s="254" t="s">
        <v>202</v>
      </c>
      <c r="G407" s="252"/>
      <c r="H407" s="255">
        <v>256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149</v>
      </c>
      <c r="AU407" s="261" t="s">
        <v>84</v>
      </c>
      <c r="AV407" s="16" t="s">
        <v>146</v>
      </c>
      <c r="AW407" s="16" t="s">
        <v>30</v>
      </c>
      <c r="AX407" s="16" t="s">
        <v>80</v>
      </c>
      <c r="AY407" s="261" t="s">
        <v>137</v>
      </c>
    </row>
    <row r="408" spans="1:65" s="2" customFormat="1" ht="21.75" customHeight="1">
      <c r="A408" s="35"/>
      <c r="B408" s="36"/>
      <c r="C408" s="230" t="s">
        <v>465</v>
      </c>
      <c r="D408" s="230" t="s">
        <v>152</v>
      </c>
      <c r="E408" s="231" t="s">
        <v>466</v>
      </c>
      <c r="F408" s="232" t="s">
        <v>467</v>
      </c>
      <c r="G408" s="233" t="s">
        <v>145</v>
      </c>
      <c r="H408" s="234">
        <v>281.60000000000002</v>
      </c>
      <c r="I408" s="235"/>
      <c r="J408" s="236">
        <f>ROUND(I408*H408,2)</f>
        <v>0</v>
      </c>
      <c r="K408" s="237"/>
      <c r="L408" s="238"/>
      <c r="M408" s="239" t="s">
        <v>1</v>
      </c>
      <c r="N408" s="240" t="s">
        <v>39</v>
      </c>
      <c r="O408" s="72"/>
      <c r="P408" s="203">
        <f>O408*H408</f>
        <v>0</v>
      </c>
      <c r="Q408" s="203">
        <v>2.5000000000000001E-3</v>
      </c>
      <c r="R408" s="203">
        <f>Q408*H408</f>
        <v>0.70400000000000007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263</v>
      </c>
      <c r="AT408" s="205" t="s">
        <v>152</v>
      </c>
      <c r="AU408" s="205" t="s">
        <v>84</v>
      </c>
      <c r="AY408" s="18" t="s">
        <v>137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84</v>
      </c>
      <c r="BK408" s="206">
        <f>ROUND(I408*H408,2)</f>
        <v>0</v>
      </c>
      <c r="BL408" s="18" t="s">
        <v>243</v>
      </c>
      <c r="BM408" s="205" t="s">
        <v>468</v>
      </c>
    </row>
    <row r="409" spans="1:65" s="13" customFormat="1" ht="11.25">
      <c r="B409" s="207"/>
      <c r="C409" s="208"/>
      <c r="D409" s="209" t="s">
        <v>149</v>
      </c>
      <c r="E409" s="210" t="s">
        <v>1</v>
      </c>
      <c r="F409" s="211" t="s">
        <v>469</v>
      </c>
      <c r="G409" s="208"/>
      <c r="H409" s="212">
        <v>281.60000000000002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149</v>
      </c>
      <c r="AU409" s="218" t="s">
        <v>84</v>
      </c>
      <c r="AV409" s="13" t="s">
        <v>84</v>
      </c>
      <c r="AW409" s="13" t="s">
        <v>30</v>
      </c>
      <c r="AX409" s="13" t="s">
        <v>80</v>
      </c>
      <c r="AY409" s="218" t="s">
        <v>137</v>
      </c>
    </row>
    <row r="410" spans="1:65" s="2" customFormat="1" ht="21.75" customHeight="1">
      <c r="A410" s="35"/>
      <c r="B410" s="36"/>
      <c r="C410" s="193" t="s">
        <v>470</v>
      </c>
      <c r="D410" s="193" t="s">
        <v>142</v>
      </c>
      <c r="E410" s="194" t="s">
        <v>471</v>
      </c>
      <c r="F410" s="195" t="s">
        <v>472</v>
      </c>
      <c r="G410" s="196" t="s">
        <v>237</v>
      </c>
      <c r="H410" s="197">
        <v>2.9279999999999999</v>
      </c>
      <c r="I410" s="198"/>
      <c r="J410" s="199">
        <f>ROUND(I410*H410,2)</f>
        <v>0</v>
      </c>
      <c r="K410" s="200"/>
      <c r="L410" s="40"/>
      <c r="M410" s="201" t="s">
        <v>1</v>
      </c>
      <c r="N410" s="202" t="s">
        <v>39</v>
      </c>
      <c r="O410" s="72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5" t="s">
        <v>243</v>
      </c>
      <c r="AT410" s="205" t="s">
        <v>142</v>
      </c>
      <c r="AU410" s="205" t="s">
        <v>84</v>
      </c>
      <c r="AY410" s="18" t="s">
        <v>137</v>
      </c>
      <c r="BE410" s="206">
        <f>IF(N410="základní",J410,0)</f>
        <v>0</v>
      </c>
      <c r="BF410" s="206">
        <f>IF(N410="snížená",J410,0)</f>
        <v>0</v>
      </c>
      <c r="BG410" s="206">
        <f>IF(N410="zákl. přenesená",J410,0)</f>
        <v>0</v>
      </c>
      <c r="BH410" s="206">
        <f>IF(N410="sníž. přenesená",J410,0)</f>
        <v>0</v>
      </c>
      <c r="BI410" s="206">
        <f>IF(N410="nulová",J410,0)</f>
        <v>0</v>
      </c>
      <c r="BJ410" s="18" t="s">
        <v>84</v>
      </c>
      <c r="BK410" s="206">
        <f>ROUND(I410*H410,2)</f>
        <v>0</v>
      </c>
      <c r="BL410" s="18" t="s">
        <v>243</v>
      </c>
      <c r="BM410" s="205" t="s">
        <v>473</v>
      </c>
    </row>
    <row r="411" spans="1:65" s="2" customFormat="1" ht="21.75" customHeight="1">
      <c r="A411" s="35"/>
      <c r="B411" s="36"/>
      <c r="C411" s="193" t="s">
        <v>474</v>
      </c>
      <c r="D411" s="193" t="s">
        <v>142</v>
      </c>
      <c r="E411" s="194" t="s">
        <v>475</v>
      </c>
      <c r="F411" s="195" t="s">
        <v>476</v>
      </c>
      <c r="G411" s="196" t="s">
        <v>237</v>
      </c>
      <c r="H411" s="197">
        <v>2.9279999999999999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39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243</v>
      </c>
      <c r="AT411" s="205" t="s">
        <v>142</v>
      </c>
      <c r="AU411" s="205" t="s">
        <v>84</v>
      </c>
      <c r="AY411" s="18" t="s">
        <v>137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84</v>
      </c>
      <c r="BK411" s="206">
        <f>ROUND(I411*H411,2)</f>
        <v>0</v>
      </c>
      <c r="BL411" s="18" t="s">
        <v>243</v>
      </c>
      <c r="BM411" s="205" t="s">
        <v>477</v>
      </c>
    </row>
    <row r="412" spans="1:65" s="12" customFormat="1" ht="22.9" customHeight="1">
      <c r="B412" s="177"/>
      <c r="C412" s="178"/>
      <c r="D412" s="179" t="s">
        <v>72</v>
      </c>
      <c r="E412" s="191" t="s">
        <v>478</v>
      </c>
      <c r="F412" s="191" t="s">
        <v>479</v>
      </c>
      <c r="G412" s="178"/>
      <c r="H412" s="178"/>
      <c r="I412" s="181"/>
      <c r="J412" s="192">
        <f>BK412</f>
        <v>0</v>
      </c>
      <c r="K412" s="178"/>
      <c r="L412" s="183"/>
      <c r="M412" s="184"/>
      <c r="N412" s="185"/>
      <c r="O412" s="185"/>
      <c r="P412" s="186">
        <f>SUM(P413:P471)</f>
        <v>0</v>
      </c>
      <c r="Q412" s="185"/>
      <c r="R412" s="186">
        <f>SUM(R413:R471)</f>
        <v>0.77107760000000014</v>
      </c>
      <c r="S412" s="185"/>
      <c r="T412" s="187">
        <f>SUM(T413:T471)</f>
        <v>0.62586000000000008</v>
      </c>
      <c r="AR412" s="188" t="s">
        <v>84</v>
      </c>
      <c r="AT412" s="189" t="s">
        <v>72</v>
      </c>
      <c r="AU412" s="189" t="s">
        <v>80</v>
      </c>
      <c r="AY412" s="188" t="s">
        <v>137</v>
      </c>
      <c r="BK412" s="190">
        <f>SUM(BK413:BK471)</f>
        <v>0</v>
      </c>
    </row>
    <row r="413" spans="1:65" s="2" customFormat="1" ht="33" customHeight="1">
      <c r="A413" s="35"/>
      <c r="B413" s="36"/>
      <c r="C413" s="193" t="s">
        <v>480</v>
      </c>
      <c r="D413" s="193" t="s">
        <v>142</v>
      </c>
      <c r="E413" s="194" t="s">
        <v>481</v>
      </c>
      <c r="F413" s="195" t="s">
        <v>482</v>
      </c>
      <c r="G413" s="196" t="s">
        <v>483</v>
      </c>
      <c r="H413" s="197">
        <v>1</v>
      </c>
      <c r="I413" s="198"/>
      <c r="J413" s="199">
        <f>ROUND(I413*H413,2)</f>
        <v>0</v>
      </c>
      <c r="K413" s="200"/>
      <c r="L413" s="40"/>
      <c r="M413" s="201" t="s">
        <v>1</v>
      </c>
      <c r="N413" s="202" t="s">
        <v>39</v>
      </c>
      <c r="O413" s="72"/>
      <c r="P413" s="203">
        <f>O413*H413</f>
        <v>0</v>
      </c>
      <c r="Q413" s="203">
        <v>0.05</v>
      </c>
      <c r="R413" s="203">
        <f>Q413*H413</f>
        <v>0.05</v>
      </c>
      <c r="S413" s="203">
        <v>0</v>
      </c>
      <c r="T413" s="20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5" t="s">
        <v>243</v>
      </c>
      <c r="AT413" s="205" t="s">
        <v>142</v>
      </c>
      <c r="AU413" s="205" t="s">
        <v>84</v>
      </c>
      <c r="AY413" s="18" t="s">
        <v>137</v>
      </c>
      <c r="BE413" s="206">
        <f>IF(N413="základní",J413,0)</f>
        <v>0</v>
      </c>
      <c r="BF413" s="206">
        <f>IF(N413="snížená",J413,0)</f>
        <v>0</v>
      </c>
      <c r="BG413" s="206">
        <f>IF(N413="zákl. přenesená",J413,0)</f>
        <v>0</v>
      </c>
      <c r="BH413" s="206">
        <f>IF(N413="sníž. přenesená",J413,0)</f>
        <v>0</v>
      </c>
      <c r="BI413" s="206">
        <f>IF(N413="nulová",J413,0)</f>
        <v>0</v>
      </c>
      <c r="BJ413" s="18" t="s">
        <v>84</v>
      </c>
      <c r="BK413" s="206">
        <f>ROUND(I413*H413,2)</f>
        <v>0</v>
      </c>
      <c r="BL413" s="18" t="s">
        <v>243</v>
      </c>
      <c r="BM413" s="205" t="s">
        <v>484</v>
      </c>
    </row>
    <row r="414" spans="1:65" s="13" customFormat="1" ht="11.25">
      <c r="B414" s="207"/>
      <c r="C414" s="208"/>
      <c r="D414" s="209" t="s">
        <v>149</v>
      </c>
      <c r="E414" s="210" t="s">
        <v>1</v>
      </c>
      <c r="F414" s="211" t="s">
        <v>80</v>
      </c>
      <c r="G414" s="208"/>
      <c r="H414" s="212">
        <v>1</v>
      </c>
      <c r="I414" s="213"/>
      <c r="J414" s="208"/>
      <c r="K414" s="208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149</v>
      </c>
      <c r="AU414" s="218" t="s">
        <v>84</v>
      </c>
      <c r="AV414" s="13" t="s">
        <v>84</v>
      </c>
      <c r="AW414" s="13" t="s">
        <v>30</v>
      </c>
      <c r="AX414" s="13" t="s">
        <v>80</v>
      </c>
      <c r="AY414" s="218" t="s">
        <v>137</v>
      </c>
    </row>
    <row r="415" spans="1:65" s="2" customFormat="1" ht="21.75" customHeight="1">
      <c r="A415" s="35"/>
      <c r="B415" s="36"/>
      <c r="C415" s="193" t="s">
        <v>485</v>
      </c>
      <c r="D415" s="193" t="s">
        <v>142</v>
      </c>
      <c r="E415" s="194" t="s">
        <v>486</v>
      </c>
      <c r="F415" s="195" t="s">
        <v>487</v>
      </c>
      <c r="G415" s="196" t="s">
        <v>145</v>
      </c>
      <c r="H415" s="197">
        <v>27</v>
      </c>
      <c r="I415" s="198"/>
      <c r="J415" s="199">
        <f>ROUND(I415*H415,2)</f>
        <v>0</v>
      </c>
      <c r="K415" s="200"/>
      <c r="L415" s="40"/>
      <c r="M415" s="201" t="s">
        <v>1</v>
      </c>
      <c r="N415" s="202" t="s">
        <v>39</v>
      </c>
      <c r="O415" s="72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5" t="s">
        <v>243</v>
      </c>
      <c r="AT415" s="205" t="s">
        <v>142</v>
      </c>
      <c r="AU415" s="205" t="s">
        <v>84</v>
      </c>
      <c r="AY415" s="18" t="s">
        <v>137</v>
      </c>
      <c r="BE415" s="206">
        <f>IF(N415="základní",J415,0)</f>
        <v>0</v>
      </c>
      <c r="BF415" s="206">
        <f>IF(N415="snížená",J415,0)</f>
        <v>0</v>
      </c>
      <c r="BG415" s="206">
        <f>IF(N415="zákl. přenesená",J415,0)</f>
        <v>0</v>
      </c>
      <c r="BH415" s="206">
        <f>IF(N415="sníž. přenesená",J415,0)</f>
        <v>0</v>
      </c>
      <c r="BI415" s="206">
        <f>IF(N415="nulová",J415,0)</f>
        <v>0</v>
      </c>
      <c r="BJ415" s="18" t="s">
        <v>84</v>
      </c>
      <c r="BK415" s="206">
        <f>ROUND(I415*H415,2)</f>
        <v>0</v>
      </c>
      <c r="BL415" s="18" t="s">
        <v>243</v>
      </c>
      <c r="BM415" s="205" t="s">
        <v>488</v>
      </c>
    </row>
    <row r="416" spans="1:65" s="13" customFormat="1" ht="11.25">
      <c r="B416" s="207"/>
      <c r="C416" s="208"/>
      <c r="D416" s="209" t="s">
        <v>149</v>
      </c>
      <c r="E416" s="210" t="s">
        <v>1</v>
      </c>
      <c r="F416" s="211" t="s">
        <v>161</v>
      </c>
      <c r="G416" s="208"/>
      <c r="H416" s="212">
        <v>27</v>
      </c>
      <c r="I416" s="213"/>
      <c r="J416" s="208"/>
      <c r="K416" s="208"/>
      <c r="L416" s="214"/>
      <c r="M416" s="215"/>
      <c r="N416" s="216"/>
      <c r="O416" s="216"/>
      <c r="P416" s="216"/>
      <c r="Q416" s="216"/>
      <c r="R416" s="216"/>
      <c r="S416" s="216"/>
      <c r="T416" s="217"/>
      <c r="AT416" s="218" t="s">
        <v>149</v>
      </c>
      <c r="AU416" s="218" t="s">
        <v>84</v>
      </c>
      <c r="AV416" s="13" t="s">
        <v>84</v>
      </c>
      <c r="AW416" s="13" t="s">
        <v>30</v>
      </c>
      <c r="AX416" s="13" t="s">
        <v>73</v>
      </c>
      <c r="AY416" s="218" t="s">
        <v>137</v>
      </c>
    </row>
    <row r="417" spans="1:65" s="14" customFormat="1" ht="11.25">
      <c r="B417" s="219"/>
      <c r="C417" s="220"/>
      <c r="D417" s="209" t="s">
        <v>149</v>
      </c>
      <c r="E417" s="221" t="s">
        <v>1</v>
      </c>
      <c r="F417" s="222" t="s">
        <v>151</v>
      </c>
      <c r="G417" s="220"/>
      <c r="H417" s="223">
        <v>27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149</v>
      </c>
      <c r="AU417" s="229" t="s">
        <v>84</v>
      </c>
      <c r="AV417" s="14" t="s">
        <v>147</v>
      </c>
      <c r="AW417" s="14" t="s">
        <v>30</v>
      </c>
      <c r="AX417" s="14" t="s">
        <v>80</v>
      </c>
      <c r="AY417" s="229" t="s">
        <v>137</v>
      </c>
    </row>
    <row r="418" spans="1:65" s="2" customFormat="1" ht="21.75" customHeight="1">
      <c r="A418" s="35"/>
      <c r="B418" s="36"/>
      <c r="C418" s="230" t="s">
        <v>489</v>
      </c>
      <c r="D418" s="230" t="s">
        <v>152</v>
      </c>
      <c r="E418" s="231" t="s">
        <v>490</v>
      </c>
      <c r="F418" s="232" t="s">
        <v>491</v>
      </c>
      <c r="G418" s="233" t="s">
        <v>145</v>
      </c>
      <c r="H418" s="234">
        <v>29.7</v>
      </c>
      <c r="I418" s="235"/>
      <c r="J418" s="236">
        <f>ROUND(I418*H418,2)</f>
        <v>0</v>
      </c>
      <c r="K418" s="237"/>
      <c r="L418" s="238"/>
      <c r="M418" s="239" t="s">
        <v>1</v>
      </c>
      <c r="N418" s="240" t="s">
        <v>39</v>
      </c>
      <c r="O418" s="72"/>
      <c r="P418" s="203">
        <f>O418*H418</f>
        <v>0</v>
      </c>
      <c r="Q418" s="203">
        <v>7.3499999999999998E-3</v>
      </c>
      <c r="R418" s="203">
        <f>Q418*H418</f>
        <v>0.21829499999999999</v>
      </c>
      <c r="S418" s="203">
        <v>0</v>
      </c>
      <c r="T418" s="20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5" t="s">
        <v>263</v>
      </c>
      <c r="AT418" s="205" t="s">
        <v>152</v>
      </c>
      <c r="AU418" s="205" t="s">
        <v>84</v>
      </c>
      <c r="AY418" s="18" t="s">
        <v>137</v>
      </c>
      <c r="BE418" s="206">
        <f>IF(N418="základní",J418,0)</f>
        <v>0</v>
      </c>
      <c r="BF418" s="206">
        <f>IF(N418="snížená",J418,0)</f>
        <v>0</v>
      </c>
      <c r="BG418" s="206">
        <f>IF(N418="zákl. přenesená",J418,0)</f>
        <v>0</v>
      </c>
      <c r="BH418" s="206">
        <f>IF(N418="sníž. přenesená",J418,0)</f>
        <v>0</v>
      </c>
      <c r="BI418" s="206">
        <f>IF(N418="nulová",J418,0)</f>
        <v>0</v>
      </c>
      <c r="BJ418" s="18" t="s">
        <v>84</v>
      </c>
      <c r="BK418" s="206">
        <f>ROUND(I418*H418,2)</f>
        <v>0</v>
      </c>
      <c r="BL418" s="18" t="s">
        <v>243</v>
      </c>
      <c r="BM418" s="205" t="s">
        <v>492</v>
      </c>
    </row>
    <row r="419" spans="1:65" s="13" customFormat="1" ht="11.25">
      <c r="B419" s="207"/>
      <c r="C419" s="208"/>
      <c r="D419" s="209" t="s">
        <v>149</v>
      </c>
      <c r="E419" s="210" t="s">
        <v>1</v>
      </c>
      <c r="F419" s="211" t="s">
        <v>493</v>
      </c>
      <c r="G419" s="208"/>
      <c r="H419" s="212">
        <v>29.7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149</v>
      </c>
      <c r="AU419" s="218" t="s">
        <v>84</v>
      </c>
      <c r="AV419" s="13" t="s">
        <v>84</v>
      </c>
      <c r="AW419" s="13" t="s">
        <v>30</v>
      </c>
      <c r="AX419" s="13" t="s">
        <v>80</v>
      </c>
      <c r="AY419" s="218" t="s">
        <v>137</v>
      </c>
    </row>
    <row r="420" spans="1:65" s="2" customFormat="1" ht="21.75" customHeight="1">
      <c r="A420" s="35"/>
      <c r="B420" s="36"/>
      <c r="C420" s="193" t="s">
        <v>140</v>
      </c>
      <c r="D420" s="193" t="s">
        <v>142</v>
      </c>
      <c r="E420" s="194" t="s">
        <v>494</v>
      </c>
      <c r="F420" s="195" t="s">
        <v>495</v>
      </c>
      <c r="G420" s="196" t="s">
        <v>145</v>
      </c>
      <c r="H420" s="197">
        <v>27</v>
      </c>
      <c r="I420" s="198"/>
      <c r="J420" s="199">
        <f>ROUND(I420*H420,2)</f>
        <v>0</v>
      </c>
      <c r="K420" s="200"/>
      <c r="L420" s="40"/>
      <c r="M420" s="201" t="s">
        <v>1</v>
      </c>
      <c r="N420" s="202" t="s">
        <v>39</v>
      </c>
      <c r="O420" s="72"/>
      <c r="P420" s="203">
        <f>O420*H420</f>
        <v>0</v>
      </c>
      <c r="Q420" s="203">
        <v>0</v>
      </c>
      <c r="R420" s="203">
        <f>Q420*H420</f>
        <v>0</v>
      </c>
      <c r="S420" s="203">
        <v>1.098E-2</v>
      </c>
      <c r="T420" s="204">
        <f>S420*H420</f>
        <v>0.29646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5" t="s">
        <v>243</v>
      </c>
      <c r="AT420" s="205" t="s">
        <v>142</v>
      </c>
      <c r="AU420" s="205" t="s">
        <v>84</v>
      </c>
      <c r="AY420" s="18" t="s">
        <v>137</v>
      </c>
      <c r="BE420" s="206">
        <f>IF(N420="základní",J420,0)</f>
        <v>0</v>
      </c>
      <c r="BF420" s="206">
        <f>IF(N420="snížená",J420,0)</f>
        <v>0</v>
      </c>
      <c r="BG420" s="206">
        <f>IF(N420="zákl. přenesená",J420,0)</f>
        <v>0</v>
      </c>
      <c r="BH420" s="206">
        <f>IF(N420="sníž. přenesená",J420,0)</f>
        <v>0</v>
      </c>
      <c r="BI420" s="206">
        <f>IF(N420="nulová",J420,0)</f>
        <v>0</v>
      </c>
      <c r="BJ420" s="18" t="s">
        <v>84</v>
      </c>
      <c r="BK420" s="206">
        <f>ROUND(I420*H420,2)</f>
        <v>0</v>
      </c>
      <c r="BL420" s="18" t="s">
        <v>243</v>
      </c>
      <c r="BM420" s="205" t="s">
        <v>496</v>
      </c>
    </row>
    <row r="421" spans="1:65" s="13" customFormat="1" ht="11.25">
      <c r="B421" s="207"/>
      <c r="C421" s="208"/>
      <c r="D421" s="209" t="s">
        <v>149</v>
      </c>
      <c r="E421" s="210" t="s">
        <v>1</v>
      </c>
      <c r="F421" s="211" t="s">
        <v>161</v>
      </c>
      <c r="G421" s="208"/>
      <c r="H421" s="212">
        <v>27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149</v>
      </c>
      <c r="AU421" s="218" t="s">
        <v>84</v>
      </c>
      <c r="AV421" s="13" t="s">
        <v>84</v>
      </c>
      <c r="AW421" s="13" t="s">
        <v>30</v>
      </c>
      <c r="AX421" s="13" t="s">
        <v>73</v>
      </c>
      <c r="AY421" s="218" t="s">
        <v>137</v>
      </c>
    </row>
    <row r="422" spans="1:65" s="14" customFormat="1" ht="11.25">
      <c r="B422" s="219"/>
      <c r="C422" s="220"/>
      <c r="D422" s="209" t="s">
        <v>149</v>
      </c>
      <c r="E422" s="221" t="s">
        <v>1</v>
      </c>
      <c r="F422" s="222" t="s">
        <v>151</v>
      </c>
      <c r="G422" s="220"/>
      <c r="H422" s="223">
        <v>27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149</v>
      </c>
      <c r="AU422" s="229" t="s">
        <v>84</v>
      </c>
      <c r="AV422" s="14" t="s">
        <v>147</v>
      </c>
      <c r="AW422" s="14" t="s">
        <v>30</v>
      </c>
      <c r="AX422" s="14" t="s">
        <v>80</v>
      </c>
      <c r="AY422" s="229" t="s">
        <v>137</v>
      </c>
    </row>
    <row r="423" spans="1:65" s="2" customFormat="1" ht="21.75" customHeight="1">
      <c r="A423" s="35"/>
      <c r="B423" s="36"/>
      <c r="C423" s="193" t="s">
        <v>497</v>
      </c>
      <c r="D423" s="193" t="s">
        <v>142</v>
      </c>
      <c r="E423" s="194" t="s">
        <v>498</v>
      </c>
      <c r="F423" s="195" t="s">
        <v>499</v>
      </c>
      <c r="G423" s="196" t="s">
        <v>145</v>
      </c>
      <c r="H423" s="197">
        <v>27</v>
      </c>
      <c r="I423" s="198"/>
      <c r="J423" s="199">
        <f>ROUND(I423*H423,2)</f>
        <v>0</v>
      </c>
      <c r="K423" s="200"/>
      <c r="L423" s="40"/>
      <c r="M423" s="201" t="s">
        <v>1</v>
      </c>
      <c r="N423" s="202" t="s">
        <v>39</v>
      </c>
      <c r="O423" s="72"/>
      <c r="P423" s="203">
        <f>O423*H423</f>
        <v>0</v>
      </c>
      <c r="Q423" s="203">
        <v>0</v>
      </c>
      <c r="R423" s="203">
        <f>Q423*H423</f>
        <v>0</v>
      </c>
      <c r="S423" s="203">
        <v>8.0000000000000002E-3</v>
      </c>
      <c r="T423" s="204">
        <f>S423*H423</f>
        <v>0.216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5" t="s">
        <v>243</v>
      </c>
      <c r="AT423" s="205" t="s">
        <v>142</v>
      </c>
      <c r="AU423" s="205" t="s">
        <v>84</v>
      </c>
      <c r="AY423" s="18" t="s">
        <v>137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18" t="s">
        <v>84</v>
      </c>
      <c r="BK423" s="206">
        <f>ROUND(I423*H423,2)</f>
        <v>0</v>
      </c>
      <c r="BL423" s="18" t="s">
        <v>243</v>
      </c>
      <c r="BM423" s="205" t="s">
        <v>500</v>
      </c>
    </row>
    <row r="424" spans="1:65" s="13" customFormat="1" ht="11.25">
      <c r="B424" s="207"/>
      <c r="C424" s="208"/>
      <c r="D424" s="209" t="s">
        <v>149</v>
      </c>
      <c r="E424" s="210" t="s">
        <v>1</v>
      </c>
      <c r="F424" s="211" t="s">
        <v>161</v>
      </c>
      <c r="G424" s="208"/>
      <c r="H424" s="212">
        <v>27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149</v>
      </c>
      <c r="AU424" s="218" t="s">
        <v>84</v>
      </c>
      <c r="AV424" s="13" t="s">
        <v>84</v>
      </c>
      <c r="AW424" s="13" t="s">
        <v>30</v>
      </c>
      <c r="AX424" s="13" t="s">
        <v>73</v>
      </c>
      <c r="AY424" s="218" t="s">
        <v>137</v>
      </c>
    </row>
    <row r="425" spans="1:65" s="14" customFormat="1" ht="11.25">
      <c r="B425" s="219"/>
      <c r="C425" s="220"/>
      <c r="D425" s="209" t="s">
        <v>149</v>
      </c>
      <c r="E425" s="221" t="s">
        <v>1</v>
      </c>
      <c r="F425" s="222" t="s">
        <v>151</v>
      </c>
      <c r="G425" s="220"/>
      <c r="H425" s="223">
        <v>27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149</v>
      </c>
      <c r="AU425" s="229" t="s">
        <v>84</v>
      </c>
      <c r="AV425" s="14" t="s">
        <v>147</v>
      </c>
      <c r="AW425" s="14" t="s">
        <v>30</v>
      </c>
      <c r="AX425" s="14" t="s">
        <v>80</v>
      </c>
      <c r="AY425" s="229" t="s">
        <v>137</v>
      </c>
    </row>
    <row r="426" spans="1:65" s="2" customFormat="1" ht="16.5" customHeight="1">
      <c r="A426" s="35"/>
      <c r="B426" s="36"/>
      <c r="C426" s="193" t="s">
        <v>501</v>
      </c>
      <c r="D426" s="193" t="s">
        <v>142</v>
      </c>
      <c r="E426" s="194" t="s">
        <v>502</v>
      </c>
      <c r="F426" s="195" t="s">
        <v>503</v>
      </c>
      <c r="G426" s="196" t="s">
        <v>310</v>
      </c>
      <c r="H426" s="197">
        <v>45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39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243</v>
      </c>
      <c r="AT426" s="205" t="s">
        <v>142</v>
      </c>
      <c r="AU426" s="205" t="s">
        <v>84</v>
      </c>
      <c r="AY426" s="18" t="s">
        <v>137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84</v>
      </c>
      <c r="BK426" s="206">
        <f>ROUND(I426*H426,2)</f>
        <v>0</v>
      </c>
      <c r="BL426" s="18" t="s">
        <v>243</v>
      </c>
      <c r="BM426" s="205" t="s">
        <v>504</v>
      </c>
    </row>
    <row r="427" spans="1:65" s="13" customFormat="1" ht="11.25">
      <c r="B427" s="207"/>
      <c r="C427" s="208"/>
      <c r="D427" s="209" t="s">
        <v>149</v>
      </c>
      <c r="E427" s="210" t="s">
        <v>1</v>
      </c>
      <c r="F427" s="211" t="s">
        <v>411</v>
      </c>
      <c r="G427" s="208"/>
      <c r="H427" s="212">
        <v>45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149</v>
      </c>
      <c r="AU427" s="218" t="s">
        <v>84</v>
      </c>
      <c r="AV427" s="13" t="s">
        <v>84</v>
      </c>
      <c r="AW427" s="13" t="s">
        <v>30</v>
      </c>
      <c r="AX427" s="13" t="s">
        <v>80</v>
      </c>
      <c r="AY427" s="218" t="s">
        <v>137</v>
      </c>
    </row>
    <row r="428" spans="1:65" s="2" customFormat="1" ht="16.5" customHeight="1">
      <c r="A428" s="35"/>
      <c r="B428" s="36"/>
      <c r="C428" s="230" t="s">
        <v>505</v>
      </c>
      <c r="D428" s="230" t="s">
        <v>152</v>
      </c>
      <c r="E428" s="231" t="s">
        <v>345</v>
      </c>
      <c r="F428" s="232" t="s">
        <v>346</v>
      </c>
      <c r="G428" s="233" t="s">
        <v>329</v>
      </c>
      <c r="H428" s="234">
        <v>7.4999999999999997E-2</v>
      </c>
      <c r="I428" s="235"/>
      <c r="J428" s="236">
        <f>ROUND(I428*H428,2)</f>
        <v>0</v>
      </c>
      <c r="K428" s="237"/>
      <c r="L428" s="238"/>
      <c r="M428" s="239" t="s">
        <v>1</v>
      </c>
      <c r="N428" s="240" t="s">
        <v>39</v>
      </c>
      <c r="O428" s="72"/>
      <c r="P428" s="203">
        <f>O428*H428</f>
        <v>0</v>
      </c>
      <c r="Q428" s="203">
        <v>0.55000000000000004</v>
      </c>
      <c r="R428" s="203">
        <f>Q428*H428</f>
        <v>4.1250000000000002E-2</v>
      </c>
      <c r="S428" s="203">
        <v>0</v>
      </c>
      <c r="T428" s="20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5" t="s">
        <v>263</v>
      </c>
      <c r="AT428" s="205" t="s">
        <v>152</v>
      </c>
      <c r="AU428" s="205" t="s">
        <v>84</v>
      </c>
      <c r="AY428" s="18" t="s">
        <v>137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18" t="s">
        <v>84</v>
      </c>
      <c r="BK428" s="206">
        <f>ROUND(I428*H428,2)</f>
        <v>0</v>
      </c>
      <c r="BL428" s="18" t="s">
        <v>243</v>
      </c>
      <c r="BM428" s="205" t="s">
        <v>506</v>
      </c>
    </row>
    <row r="429" spans="1:65" s="13" customFormat="1" ht="11.25">
      <c r="B429" s="207"/>
      <c r="C429" s="208"/>
      <c r="D429" s="209" t="s">
        <v>149</v>
      </c>
      <c r="E429" s="210" t="s">
        <v>1</v>
      </c>
      <c r="F429" s="211" t="s">
        <v>507</v>
      </c>
      <c r="G429" s="208"/>
      <c r="H429" s="212">
        <v>6.8000000000000005E-2</v>
      </c>
      <c r="I429" s="213"/>
      <c r="J429" s="208"/>
      <c r="K429" s="208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149</v>
      </c>
      <c r="AU429" s="218" t="s">
        <v>84</v>
      </c>
      <c r="AV429" s="13" t="s">
        <v>84</v>
      </c>
      <c r="AW429" s="13" t="s">
        <v>30</v>
      </c>
      <c r="AX429" s="13" t="s">
        <v>73</v>
      </c>
      <c r="AY429" s="218" t="s">
        <v>137</v>
      </c>
    </row>
    <row r="430" spans="1:65" s="14" customFormat="1" ht="11.25">
      <c r="B430" s="219"/>
      <c r="C430" s="220"/>
      <c r="D430" s="209" t="s">
        <v>149</v>
      </c>
      <c r="E430" s="221" t="s">
        <v>1</v>
      </c>
      <c r="F430" s="222" t="s">
        <v>151</v>
      </c>
      <c r="G430" s="220"/>
      <c r="H430" s="223">
        <v>6.8000000000000005E-2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149</v>
      </c>
      <c r="AU430" s="229" t="s">
        <v>84</v>
      </c>
      <c r="AV430" s="14" t="s">
        <v>147</v>
      </c>
      <c r="AW430" s="14" t="s">
        <v>30</v>
      </c>
      <c r="AX430" s="14" t="s">
        <v>73</v>
      </c>
      <c r="AY430" s="229" t="s">
        <v>137</v>
      </c>
    </row>
    <row r="431" spans="1:65" s="13" customFormat="1" ht="11.25">
      <c r="B431" s="207"/>
      <c r="C431" s="208"/>
      <c r="D431" s="209" t="s">
        <v>149</v>
      </c>
      <c r="E431" s="210" t="s">
        <v>1</v>
      </c>
      <c r="F431" s="211" t="s">
        <v>508</v>
      </c>
      <c r="G431" s="208"/>
      <c r="H431" s="212">
        <v>7.4999999999999997E-2</v>
      </c>
      <c r="I431" s="213"/>
      <c r="J431" s="208"/>
      <c r="K431" s="208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149</v>
      </c>
      <c r="AU431" s="218" t="s">
        <v>84</v>
      </c>
      <c r="AV431" s="13" t="s">
        <v>84</v>
      </c>
      <c r="AW431" s="13" t="s">
        <v>30</v>
      </c>
      <c r="AX431" s="13" t="s">
        <v>80</v>
      </c>
      <c r="AY431" s="218" t="s">
        <v>137</v>
      </c>
    </row>
    <row r="432" spans="1:65" s="2" customFormat="1" ht="21.75" customHeight="1">
      <c r="A432" s="35"/>
      <c r="B432" s="36"/>
      <c r="C432" s="193" t="s">
        <v>509</v>
      </c>
      <c r="D432" s="193" t="s">
        <v>142</v>
      </c>
      <c r="E432" s="194" t="s">
        <v>510</v>
      </c>
      <c r="F432" s="195" t="s">
        <v>511</v>
      </c>
      <c r="G432" s="196" t="s">
        <v>177</v>
      </c>
      <c r="H432" s="197">
        <v>10</v>
      </c>
      <c r="I432" s="198"/>
      <c r="J432" s="199">
        <f>ROUND(I432*H432,2)</f>
        <v>0</v>
      </c>
      <c r="K432" s="200"/>
      <c r="L432" s="40"/>
      <c r="M432" s="201" t="s">
        <v>1</v>
      </c>
      <c r="N432" s="202" t="s">
        <v>39</v>
      </c>
      <c r="O432" s="72"/>
      <c r="P432" s="203">
        <f>O432*H432</f>
        <v>0</v>
      </c>
      <c r="Q432" s="203">
        <v>0</v>
      </c>
      <c r="R432" s="203">
        <f>Q432*H432</f>
        <v>0</v>
      </c>
      <c r="S432" s="203">
        <v>3.0000000000000001E-3</v>
      </c>
      <c r="T432" s="204">
        <f>S432*H432</f>
        <v>0.03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5" t="s">
        <v>243</v>
      </c>
      <c r="AT432" s="205" t="s">
        <v>142</v>
      </c>
      <c r="AU432" s="205" t="s">
        <v>84</v>
      </c>
      <c r="AY432" s="18" t="s">
        <v>137</v>
      </c>
      <c r="BE432" s="206">
        <f>IF(N432="základní",J432,0)</f>
        <v>0</v>
      </c>
      <c r="BF432" s="206">
        <f>IF(N432="snížená",J432,0)</f>
        <v>0</v>
      </c>
      <c r="BG432" s="206">
        <f>IF(N432="zákl. přenesená",J432,0)</f>
        <v>0</v>
      </c>
      <c r="BH432" s="206">
        <f>IF(N432="sníž. přenesená",J432,0)</f>
        <v>0</v>
      </c>
      <c r="BI432" s="206">
        <f>IF(N432="nulová",J432,0)</f>
        <v>0</v>
      </c>
      <c r="BJ432" s="18" t="s">
        <v>84</v>
      </c>
      <c r="BK432" s="206">
        <f>ROUND(I432*H432,2)</f>
        <v>0</v>
      </c>
      <c r="BL432" s="18" t="s">
        <v>243</v>
      </c>
      <c r="BM432" s="205" t="s">
        <v>512</v>
      </c>
    </row>
    <row r="433" spans="1:65" s="13" customFormat="1" ht="11.25">
      <c r="B433" s="207"/>
      <c r="C433" s="208"/>
      <c r="D433" s="209" t="s">
        <v>149</v>
      </c>
      <c r="E433" s="210" t="s">
        <v>1</v>
      </c>
      <c r="F433" s="211" t="s">
        <v>205</v>
      </c>
      <c r="G433" s="208"/>
      <c r="H433" s="212">
        <v>10</v>
      </c>
      <c r="I433" s="213"/>
      <c r="J433" s="208"/>
      <c r="K433" s="208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149</v>
      </c>
      <c r="AU433" s="218" t="s">
        <v>84</v>
      </c>
      <c r="AV433" s="13" t="s">
        <v>84</v>
      </c>
      <c r="AW433" s="13" t="s">
        <v>30</v>
      </c>
      <c r="AX433" s="13" t="s">
        <v>80</v>
      </c>
      <c r="AY433" s="218" t="s">
        <v>137</v>
      </c>
    </row>
    <row r="434" spans="1:65" s="2" customFormat="1" ht="21.75" customHeight="1">
      <c r="A434" s="35"/>
      <c r="B434" s="36"/>
      <c r="C434" s="193" t="s">
        <v>513</v>
      </c>
      <c r="D434" s="193" t="s">
        <v>142</v>
      </c>
      <c r="E434" s="194" t="s">
        <v>514</v>
      </c>
      <c r="F434" s="195" t="s">
        <v>515</v>
      </c>
      <c r="G434" s="196" t="s">
        <v>145</v>
      </c>
      <c r="H434" s="197">
        <v>10.095000000000001</v>
      </c>
      <c r="I434" s="198"/>
      <c r="J434" s="199">
        <f>ROUND(I434*H434,2)</f>
        <v>0</v>
      </c>
      <c r="K434" s="200"/>
      <c r="L434" s="40"/>
      <c r="M434" s="201" t="s">
        <v>1</v>
      </c>
      <c r="N434" s="202" t="s">
        <v>39</v>
      </c>
      <c r="O434" s="72"/>
      <c r="P434" s="203">
        <f>O434*H434</f>
        <v>0</v>
      </c>
      <c r="Q434" s="203">
        <v>2.7E-4</v>
      </c>
      <c r="R434" s="203">
        <f>Q434*H434</f>
        <v>2.72565E-3</v>
      </c>
      <c r="S434" s="203">
        <v>0</v>
      </c>
      <c r="T434" s="20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5" t="s">
        <v>243</v>
      </c>
      <c r="AT434" s="205" t="s">
        <v>142</v>
      </c>
      <c r="AU434" s="205" t="s">
        <v>84</v>
      </c>
      <c r="AY434" s="18" t="s">
        <v>137</v>
      </c>
      <c r="BE434" s="206">
        <f>IF(N434="základní",J434,0)</f>
        <v>0</v>
      </c>
      <c r="BF434" s="206">
        <f>IF(N434="snížená",J434,0)</f>
        <v>0</v>
      </c>
      <c r="BG434" s="206">
        <f>IF(N434="zákl. přenesená",J434,0)</f>
        <v>0</v>
      </c>
      <c r="BH434" s="206">
        <f>IF(N434="sníž. přenesená",J434,0)</f>
        <v>0</v>
      </c>
      <c r="BI434" s="206">
        <f>IF(N434="nulová",J434,0)</f>
        <v>0</v>
      </c>
      <c r="BJ434" s="18" t="s">
        <v>84</v>
      </c>
      <c r="BK434" s="206">
        <f>ROUND(I434*H434,2)</f>
        <v>0</v>
      </c>
      <c r="BL434" s="18" t="s">
        <v>243</v>
      </c>
      <c r="BM434" s="205" t="s">
        <v>516</v>
      </c>
    </row>
    <row r="435" spans="1:65" s="13" customFormat="1" ht="11.25">
      <c r="B435" s="207"/>
      <c r="C435" s="208"/>
      <c r="D435" s="209" t="s">
        <v>149</v>
      </c>
      <c r="E435" s="210" t="s">
        <v>1</v>
      </c>
      <c r="F435" s="211" t="s">
        <v>517</v>
      </c>
      <c r="G435" s="208"/>
      <c r="H435" s="212">
        <v>6.48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149</v>
      </c>
      <c r="AU435" s="218" t="s">
        <v>84</v>
      </c>
      <c r="AV435" s="13" t="s">
        <v>84</v>
      </c>
      <c r="AW435" s="13" t="s">
        <v>30</v>
      </c>
      <c r="AX435" s="13" t="s">
        <v>73</v>
      </c>
      <c r="AY435" s="218" t="s">
        <v>137</v>
      </c>
    </row>
    <row r="436" spans="1:65" s="14" customFormat="1" ht="11.25">
      <c r="B436" s="219"/>
      <c r="C436" s="220"/>
      <c r="D436" s="209" t="s">
        <v>149</v>
      </c>
      <c r="E436" s="221" t="s">
        <v>1</v>
      </c>
      <c r="F436" s="222" t="s">
        <v>151</v>
      </c>
      <c r="G436" s="220"/>
      <c r="H436" s="223">
        <v>6.48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149</v>
      </c>
      <c r="AU436" s="229" t="s">
        <v>84</v>
      </c>
      <c r="AV436" s="14" t="s">
        <v>147</v>
      </c>
      <c r="AW436" s="14" t="s">
        <v>30</v>
      </c>
      <c r="AX436" s="14" t="s">
        <v>73</v>
      </c>
      <c r="AY436" s="229" t="s">
        <v>137</v>
      </c>
    </row>
    <row r="437" spans="1:65" s="13" customFormat="1" ht="11.25">
      <c r="B437" s="207"/>
      <c r="C437" s="208"/>
      <c r="D437" s="209" t="s">
        <v>149</v>
      </c>
      <c r="E437" s="210" t="s">
        <v>1</v>
      </c>
      <c r="F437" s="211" t="s">
        <v>518</v>
      </c>
      <c r="G437" s="208"/>
      <c r="H437" s="212">
        <v>1.62</v>
      </c>
      <c r="I437" s="213"/>
      <c r="J437" s="208"/>
      <c r="K437" s="208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149</v>
      </c>
      <c r="AU437" s="218" t="s">
        <v>84</v>
      </c>
      <c r="AV437" s="13" t="s">
        <v>84</v>
      </c>
      <c r="AW437" s="13" t="s">
        <v>30</v>
      </c>
      <c r="AX437" s="13" t="s">
        <v>73</v>
      </c>
      <c r="AY437" s="218" t="s">
        <v>137</v>
      </c>
    </row>
    <row r="438" spans="1:65" s="14" customFormat="1" ht="11.25">
      <c r="B438" s="219"/>
      <c r="C438" s="220"/>
      <c r="D438" s="209" t="s">
        <v>149</v>
      </c>
      <c r="E438" s="221" t="s">
        <v>1</v>
      </c>
      <c r="F438" s="222" t="s">
        <v>151</v>
      </c>
      <c r="G438" s="220"/>
      <c r="H438" s="223">
        <v>1.62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149</v>
      </c>
      <c r="AU438" s="229" t="s">
        <v>84</v>
      </c>
      <c r="AV438" s="14" t="s">
        <v>147</v>
      </c>
      <c r="AW438" s="14" t="s">
        <v>30</v>
      </c>
      <c r="AX438" s="14" t="s">
        <v>73</v>
      </c>
      <c r="AY438" s="229" t="s">
        <v>137</v>
      </c>
    </row>
    <row r="439" spans="1:65" s="13" customFormat="1" ht="11.25">
      <c r="B439" s="207"/>
      <c r="C439" s="208"/>
      <c r="D439" s="209" t="s">
        <v>149</v>
      </c>
      <c r="E439" s="210" t="s">
        <v>1</v>
      </c>
      <c r="F439" s="211" t="s">
        <v>519</v>
      </c>
      <c r="G439" s="208"/>
      <c r="H439" s="212">
        <v>1.9950000000000001</v>
      </c>
      <c r="I439" s="213"/>
      <c r="J439" s="208"/>
      <c r="K439" s="208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149</v>
      </c>
      <c r="AU439" s="218" t="s">
        <v>84</v>
      </c>
      <c r="AV439" s="13" t="s">
        <v>84</v>
      </c>
      <c r="AW439" s="13" t="s">
        <v>30</v>
      </c>
      <c r="AX439" s="13" t="s">
        <v>73</v>
      </c>
      <c r="AY439" s="218" t="s">
        <v>137</v>
      </c>
    </row>
    <row r="440" spans="1:65" s="14" customFormat="1" ht="11.25">
      <c r="B440" s="219"/>
      <c r="C440" s="220"/>
      <c r="D440" s="209" t="s">
        <v>149</v>
      </c>
      <c r="E440" s="221" t="s">
        <v>1</v>
      </c>
      <c r="F440" s="222" t="s">
        <v>151</v>
      </c>
      <c r="G440" s="220"/>
      <c r="H440" s="223">
        <v>1.9950000000000001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149</v>
      </c>
      <c r="AU440" s="229" t="s">
        <v>84</v>
      </c>
      <c r="AV440" s="14" t="s">
        <v>147</v>
      </c>
      <c r="AW440" s="14" t="s">
        <v>30</v>
      </c>
      <c r="AX440" s="14" t="s">
        <v>73</v>
      </c>
      <c r="AY440" s="229" t="s">
        <v>137</v>
      </c>
    </row>
    <row r="441" spans="1:65" s="16" customFormat="1" ht="11.25">
      <c r="B441" s="251"/>
      <c r="C441" s="252"/>
      <c r="D441" s="209" t="s">
        <v>149</v>
      </c>
      <c r="E441" s="253" t="s">
        <v>1</v>
      </c>
      <c r="F441" s="254" t="s">
        <v>202</v>
      </c>
      <c r="G441" s="252"/>
      <c r="H441" s="255">
        <v>10.095000000000002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149</v>
      </c>
      <c r="AU441" s="261" t="s">
        <v>84</v>
      </c>
      <c r="AV441" s="16" t="s">
        <v>146</v>
      </c>
      <c r="AW441" s="16" t="s">
        <v>30</v>
      </c>
      <c r="AX441" s="16" t="s">
        <v>80</v>
      </c>
      <c r="AY441" s="261" t="s">
        <v>137</v>
      </c>
    </row>
    <row r="442" spans="1:65" s="2" customFormat="1" ht="21.75" customHeight="1">
      <c r="A442" s="35"/>
      <c r="B442" s="36"/>
      <c r="C442" s="230" t="s">
        <v>520</v>
      </c>
      <c r="D442" s="230" t="s">
        <v>152</v>
      </c>
      <c r="E442" s="231" t="s">
        <v>521</v>
      </c>
      <c r="F442" s="232" t="s">
        <v>522</v>
      </c>
      <c r="G442" s="233" t="s">
        <v>145</v>
      </c>
      <c r="H442" s="234">
        <v>10.095000000000001</v>
      </c>
      <c r="I442" s="235"/>
      <c r="J442" s="236">
        <f>ROUND(I442*H442,2)</f>
        <v>0</v>
      </c>
      <c r="K442" s="237"/>
      <c r="L442" s="238"/>
      <c r="M442" s="239" t="s">
        <v>1</v>
      </c>
      <c r="N442" s="240" t="s">
        <v>39</v>
      </c>
      <c r="O442" s="72"/>
      <c r="P442" s="203">
        <f>O442*H442</f>
        <v>0</v>
      </c>
      <c r="Q442" s="203">
        <v>3.6810000000000002E-2</v>
      </c>
      <c r="R442" s="203">
        <f>Q442*H442</f>
        <v>0.37159695000000004</v>
      </c>
      <c r="S442" s="203">
        <v>0</v>
      </c>
      <c r="T442" s="20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5" t="s">
        <v>263</v>
      </c>
      <c r="AT442" s="205" t="s">
        <v>152</v>
      </c>
      <c r="AU442" s="205" t="s">
        <v>84</v>
      </c>
      <c r="AY442" s="18" t="s">
        <v>137</v>
      </c>
      <c r="BE442" s="206">
        <f>IF(N442="základní",J442,0)</f>
        <v>0</v>
      </c>
      <c r="BF442" s="206">
        <f>IF(N442="snížená",J442,0)</f>
        <v>0</v>
      </c>
      <c r="BG442" s="206">
        <f>IF(N442="zákl. přenesená",J442,0)</f>
        <v>0</v>
      </c>
      <c r="BH442" s="206">
        <f>IF(N442="sníž. přenesená",J442,0)</f>
        <v>0</v>
      </c>
      <c r="BI442" s="206">
        <f>IF(N442="nulová",J442,0)</f>
        <v>0</v>
      </c>
      <c r="BJ442" s="18" t="s">
        <v>84</v>
      </c>
      <c r="BK442" s="206">
        <f>ROUND(I442*H442,2)</f>
        <v>0</v>
      </c>
      <c r="BL442" s="18" t="s">
        <v>243</v>
      </c>
      <c r="BM442" s="205" t="s">
        <v>523</v>
      </c>
    </row>
    <row r="443" spans="1:65" s="2" customFormat="1" ht="21.75" customHeight="1">
      <c r="A443" s="35"/>
      <c r="B443" s="36"/>
      <c r="C443" s="193" t="s">
        <v>524</v>
      </c>
      <c r="D443" s="193" t="s">
        <v>142</v>
      </c>
      <c r="E443" s="194" t="s">
        <v>525</v>
      </c>
      <c r="F443" s="195" t="s">
        <v>526</v>
      </c>
      <c r="G443" s="196" t="s">
        <v>177</v>
      </c>
      <c r="H443" s="197">
        <v>1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39</v>
      </c>
      <c r="O443" s="72"/>
      <c r="P443" s="203">
        <f>O443*H443</f>
        <v>0</v>
      </c>
      <c r="Q443" s="203">
        <v>9.3000000000000005E-4</v>
      </c>
      <c r="R443" s="203">
        <f>Q443*H443</f>
        <v>9.3000000000000005E-4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243</v>
      </c>
      <c r="AT443" s="205" t="s">
        <v>142</v>
      </c>
      <c r="AU443" s="205" t="s">
        <v>84</v>
      </c>
      <c r="AY443" s="18" t="s">
        <v>137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84</v>
      </c>
      <c r="BK443" s="206">
        <f>ROUND(I443*H443,2)</f>
        <v>0</v>
      </c>
      <c r="BL443" s="18" t="s">
        <v>243</v>
      </c>
      <c r="BM443" s="205" t="s">
        <v>527</v>
      </c>
    </row>
    <row r="444" spans="1:65" s="13" customFormat="1" ht="11.25">
      <c r="B444" s="207"/>
      <c r="C444" s="208"/>
      <c r="D444" s="209" t="s">
        <v>149</v>
      </c>
      <c r="E444" s="210" t="s">
        <v>1</v>
      </c>
      <c r="F444" s="211" t="s">
        <v>528</v>
      </c>
      <c r="G444" s="208"/>
      <c r="H444" s="212">
        <v>1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149</v>
      </c>
      <c r="AU444" s="218" t="s">
        <v>84</v>
      </c>
      <c r="AV444" s="13" t="s">
        <v>84</v>
      </c>
      <c r="AW444" s="13" t="s">
        <v>30</v>
      </c>
      <c r="AX444" s="13" t="s">
        <v>73</v>
      </c>
      <c r="AY444" s="218" t="s">
        <v>137</v>
      </c>
    </row>
    <row r="445" spans="1:65" s="14" customFormat="1" ht="11.25">
      <c r="B445" s="219"/>
      <c r="C445" s="220"/>
      <c r="D445" s="209" t="s">
        <v>149</v>
      </c>
      <c r="E445" s="221" t="s">
        <v>1</v>
      </c>
      <c r="F445" s="222" t="s">
        <v>151</v>
      </c>
      <c r="G445" s="220"/>
      <c r="H445" s="223">
        <v>1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149</v>
      </c>
      <c r="AU445" s="229" t="s">
        <v>84</v>
      </c>
      <c r="AV445" s="14" t="s">
        <v>147</v>
      </c>
      <c r="AW445" s="14" t="s">
        <v>30</v>
      </c>
      <c r="AX445" s="14" t="s">
        <v>80</v>
      </c>
      <c r="AY445" s="229" t="s">
        <v>137</v>
      </c>
    </row>
    <row r="446" spans="1:65" s="2" customFormat="1" ht="21.75" customHeight="1">
      <c r="A446" s="35"/>
      <c r="B446" s="36"/>
      <c r="C446" s="230" t="s">
        <v>529</v>
      </c>
      <c r="D446" s="230" t="s">
        <v>152</v>
      </c>
      <c r="E446" s="231" t="s">
        <v>530</v>
      </c>
      <c r="F446" s="232" t="s">
        <v>531</v>
      </c>
      <c r="G446" s="233" t="s">
        <v>177</v>
      </c>
      <c r="H446" s="234">
        <v>1</v>
      </c>
      <c r="I446" s="235"/>
      <c r="J446" s="236">
        <f>ROUND(I446*H446,2)</f>
        <v>0</v>
      </c>
      <c r="K446" s="237"/>
      <c r="L446" s="238"/>
      <c r="M446" s="239" t="s">
        <v>1</v>
      </c>
      <c r="N446" s="240" t="s">
        <v>39</v>
      </c>
      <c r="O446" s="72"/>
      <c r="P446" s="203">
        <f>O446*H446</f>
        <v>0</v>
      </c>
      <c r="Q446" s="203">
        <v>4.0280000000000003E-2</v>
      </c>
      <c r="R446" s="203">
        <f>Q446*H446</f>
        <v>4.0280000000000003E-2</v>
      </c>
      <c r="S446" s="203">
        <v>0</v>
      </c>
      <c r="T446" s="20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5" t="s">
        <v>263</v>
      </c>
      <c r="AT446" s="205" t="s">
        <v>152</v>
      </c>
      <c r="AU446" s="205" t="s">
        <v>84</v>
      </c>
      <c r="AY446" s="18" t="s">
        <v>137</v>
      </c>
      <c r="BE446" s="206">
        <f>IF(N446="základní",J446,0)</f>
        <v>0</v>
      </c>
      <c r="BF446" s="206">
        <f>IF(N446="snížená",J446,0)</f>
        <v>0</v>
      </c>
      <c r="BG446" s="206">
        <f>IF(N446="zákl. přenesená",J446,0)</f>
        <v>0</v>
      </c>
      <c r="BH446" s="206">
        <f>IF(N446="sníž. přenesená",J446,0)</f>
        <v>0</v>
      </c>
      <c r="BI446" s="206">
        <f>IF(N446="nulová",J446,0)</f>
        <v>0</v>
      </c>
      <c r="BJ446" s="18" t="s">
        <v>84</v>
      </c>
      <c r="BK446" s="206">
        <f>ROUND(I446*H446,2)</f>
        <v>0</v>
      </c>
      <c r="BL446" s="18" t="s">
        <v>243</v>
      </c>
      <c r="BM446" s="205" t="s">
        <v>532</v>
      </c>
    </row>
    <row r="447" spans="1:65" s="13" customFormat="1" ht="11.25">
      <c r="B447" s="207"/>
      <c r="C447" s="208"/>
      <c r="D447" s="209" t="s">
        <v>149</v>
      </c>
      <c r="E447" s="210" t="s">
        <v>1</v>
      </c>
      <c r="F447" s="211" t="s">
        <v>80</v>
      </c>
      <c r="G447" s="208"/>
      <c r="H447" s="212">
        <v>1</v>
      </c>
      <c r="I447" s="213"/>
      <c r="J447" s="208"/>
      <c r="K447" s="208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149</v>
      </c>
      <c r="AU447" s="218" t="s">
        <v>84</v>
      </c>
      <c r="AV447" s="13" t="s">
        <v>84</v>
      </c>
      <c r="AW447" s="13" t="s">
        <v>30</v>
      </c>
      <c r="AX447" s="13" t="s">
        <v>80</v>
      </c>
      <c r="AY447" s="218" t="s">
        <v>137</v>
      </c>
    </row>
    <row r="448" spans="1:65" s="2" customFormat="1" ht="21.75" customHeight="1">
      <c r="A448" s="35"/>
      <c r="B448" s="36"/>
      <c r="C448" s="193" t="s">
        <v>533</v>
      </c>
      <c r="D448" s="193" t="s">
        <v>142</v>
      </c>
      <c r="E448" s="194" t="s">
        <v>534</v>
      </c>
      <c r="F448" s="195" t="s">
        <v>535</v>
      </c>
      <c r="G448" s="196" t="s">
        <v>177</v>
      </c>
      <c r="H448" s="197">
        <v>2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39</v>
      </c>
      <c r="O448" s="72"/>
      <c r="P448" s="203">
        <f>O448*H448</f>
        <v>0</v>
      </c>
      <c r="Q448" s="203">
        <v>0</v>
      </c>
      <c r="R448" s="203">
        <f>Q448*H448</f>
        <v>0</v>
      </c>
      <c r="S448" s="203">
        <v>4.1700000000000001E-2</v>
      </c>
      <c r="T448" s="204">
        <f>S448*H448</f>
        <v>8.3400000000000002E-2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243</v>
      </c>
      <c r="AT448" s="205" t="s">
        <v>142</v>
      </c>
      <c r="AU448" s="205" t="s">
        <v>84</v>
      </c>
      <c r="AY448" s="18" t="s">
        <v>137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84</v>
      </c>
      <c r="BK448" s="206">
        <f>ROUND(I448*H448,2)</f>
        <v>0</v>
      </c>
      <c r="BL448" s="18" t="s">
        <v>243</v>
      </c>
      <c r="BM448" s="205" t="s">
        <v>536</v>
      </c>
    </row>
    <row r="449" spans="1:65" s="13" customFormat="1" ht="11.25">
      <c r="B449" s="207"/>
      <c r="C449" s="208"/>
      <c r="D449" s="209" t="s">
        <v>149</v>
      </c>
      <c r="E449" s="210" t="s">
        <v>1</v>
      </c>
      <c r="F449" s="211" t="s">
        <v>537</v>
      </c>
      <c r="G449" s="208"/>
      <c r="H449" s="212">
        <v>1</v>
      </c>
      <c r="I449" s="213"/>
      <c r="J449" s="208"/>
      <c r="K449" s="208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149</v>
      </c>
      <c r="AU449" s="218" t="s">
        <v>84</v>
      </c>
      <c r="AV449" s="13" t="s">
        <v>84</v>
      </c>
      <c r="AW449" s="13" t="s">
        <v>30</v>
      </c>
      <c r="AX449" s="13" t="s">
        <v>73</v>
      </c>
      <c r="AY449" s="218" t="s">
        <v>137</v>
      </c>
    </row>
    <row r="450" spans="1:65" s="14" customFormat="1" ht="11.25">
      <c r="B450" s="219"/>
      <c r="C450" s="220"/>
      <c r="D450" s="209" t="s">
        <v>149</v>
      </c>
      <c r="E450" s="221" t="s">
        <v>1</v>
      </c>
      <c r="F450" s="222" t="s">
        <v>151</v>
      </c>
      <c r="G450" s="220"/>
      <c r="H450" s="223">
        <v>1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149</v>
      </c>
      <c r="AU450" s="229" t="s">
        <v>84</v>
      </c>
      <c r="AV450" s="14" t="s">
        <v>147</v>
      </c>
      <c r="AW450" s="14" t="s">
        <v>30</v>
      </c>
      <c r="AX450" s="14" t="s">
        <v>73</v>
      </c>
      <c r="AY450" s="229" t="s">
        <v>137</v>
      </c>
    </row>
    <row r="451" spans="1:65" s="13" customFormat="1" ht="11.25">
      <c r="B451" s="207"/>
      <c r="C451" s="208"/>
      <c r="D451" s="209" t="s">
        <v>149</v>
      </c>
      <c r="E451" s="210" t="s">
        <v>1</v>
      </c>
      <c r="F451" s="211" t="s">
        <v>538</v>
      </c>
      <c r="G451" s="208"/>
      <c r="H451" s="212">
        <v>1</v>
      </c>
      <c r="I451" s="213"/>
      <c r="J451" s="208"/>
      <c r="K451" s="208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149</v>
      </c>
      <c r="AU451" s="218" t="s">
        <v>84</v>
      </c>
      <c r="AV451" s="13" t="s">
        <v>84</v>
      </c>
      <c r="AW451" s="13" t="s">
        <v>30</v>
      </c>
      <c r="AX451" s="13" t="s">
        <v>73</v>
      </c>
      <c r="AY451" s="218" t="s">
        <v>137</v>
      </c>
    </row>
    <row r="452" spans="1:65" s="14" customFormat="1" ht="11.25">
      <c r="B452" s="219"/>
      <c r="C452" s="220"/>
      <c r="D452" s="209" t="s">
        <v>149</v>
      </c>
      <c r="E452" s="221" t="s">
        <v>1</v>
      </c>
      <c r="F452" s="222" t="s">
        <v>151</v>
      </c>
      <c r="G452" s="220"/>
      <c r="H452" s="223">
        <v>1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149</v>
      </c>
      <c r="AU452" s="229" t="s">
        <v>84</v>
      </c>
      <c r="AV452" s="14" t="s">
        <v>147</v>
      </c>
      <c r="AW452" s="14" t="s">
        <v>30</v>
      </c>
      <c r="AX452" s="14" t="s">
        <v>73</v>
      </c>
      <c r="AY452" s="229" t="s">
        <v>137</v>
      </c>
    </row>
    <row r="453" spans="1:65" s="16" customFormat="1" ht="11.25">
      <c r="B453" s="251"/>
      <c r="C453" s="252"/>
      <c r="D453" s="209" t="s">
        <v>149</v>
      </c>
      <c r="E453" s="253" t="s">
        <v>1</v>
      </c>
      <c r="F453" s="254" t="s">
        <v>202</v>
      </c>
      <c r="G453" s="252"/>
      <c r="H453" s="255">
        <v>2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149</v>
      </c>
      <c r="AU453" s="261" t="s">
        <v>84</v>
      </c>
      <c r="AV453" s="16" t="s">
        <v>146</v>
      </c>
      <c r="AW453" s="16" t="s">
        <v>30</v>
      </c>
      <c r="AX453" s="16" t="s">
        <v>80</v>
      </c>
      <c r="AY453" s="261" t="s">
        <v>137</v>
      </c>
    </row>
    <row r="454" spans="1:65" s="2" customFormat="1" ht="21.75" customHeight="1">
      <c r="A454" s="35"/>
      <c r="B454" s="36"/>
      <c r="C454" s="193" t="s">
        <v>539</v>
      </c>
      <c r="D454" s="193" t="s">
        <v>142</v>
      </c>
      <c r="E454" s="194" t="s">
        <v>540</v>
      </c>
      <c r="F454" s="195" t="s">
        <v>541</v>
      </c>
      <c r="G454" s="196" t="s">
        <v>177</v>
      </c>
      <c r="H454" s="197">
        <v>10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39</v>
      </c>
      <c r="O454" s="72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243</v>
      </c>
      <c r="AT454" s="205" t="s">
        <v>142</v>
      </c>
      <c r="AU454" s="205" t="s">
        <v>84</v>
      </c>
      <c r="AY454" s="18" t="s">
        <v>137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84</v>
      </c>
      <c r="BK454" s="206">
        <f>ROUND(I454*H454,2)</f>
        <v>0</v>
      </c>
      <c r="BL454" s="18" t="s">
        <v>243</v>
      </c>
      <c r="BM454" s="205" t="s">
        <v>542</v>
      </c>
    </row>
    <row r="455" spans="1:65" s="13" customFormat="1" ht="11.25">
      <c r="B455" s="207"/>
      <c r="C455" s="208"/>
      <c r="D455" s="209" t="s">
        <v>149</v>
      </c>
      <c r="E455" s="210" t="s">
        <v>1</v>
      </c>
      <c r="F455" s="211" t="s">
        <v>543</v>
      </c>
      <c r="G455" s="208"/>
      <c r="H455" s="212">
        <v>6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149</v>
      </c>
      <c r="AU455" s="218" t="s">
        <v>84</v>
      </c>
      <c r="AV455" s="13" t="s">
        <v>84</v>
      </c>
      <c r="AW455" s="13" t="s">
        <v>30</v>
      </c>
      <c r="AX455" s="13" t="s">
        <v>73</v>
      </c>
      <c r="AY455" s="218" t="s">
        <v>137</v>
      </c>
    </row>
    <row r="456" spans="1:65" s="14" customFormat="1" ht="11.25">
      <c r="B456" s="219"/>
      <c r="C456" s="220"/>
      <c r="D456" s="209" t="s">
        <v>149</v>
      </c>
      <c r="E456" s="221" t="s">
        <v>1</v>
      </c>
      <c r="F456" s="222" t="s">
        <v>151</v>
      </c>
      <c r="G456" s="220"/>
      <c r="H456" s="223">
        <v>6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149</v>
      </c>
      <c r="AU456" s="229" t="s">
        <v>84</v>
      </c>
      <c r="AV456" s="14" t="s">
        <v>147</v>
      </c>
      <c r="AW456" s="14" t="s">
        <v>30</v>
      </c>
      <c r="AX456" s="14" t="s">
        <v>73</v>
      </c>
      <c r="AY456" s="229" t="s">
        <v>137</v>
      </c>
    </row>
    <row r="457" spans="1:65" s="13" customFormat="1" ht="11.25">
      <c r="B457" s="207"/>
      <c r="C457" s="208"/>
      <c r="D457" s="209" t="s">
        <v>149</v>
      </c>
      <c r="E457" s="210" t="s">
        <v>1</v>
      </c>
      <c r="F457" s="211" t="s">
        <v>544</v>
      </c>
      <c r="G457" s="208"/>
      <c r="H457" s="212">
        <v>2</v>
      </c>
      <c r="I457" s="213"/>
      <c r="J457" s="208"/>
      <c r="K457" s="208"/>
      <c r="L457" s="214"/>
      <c r="M457" s="215"/>
      <c r="N457" s="216"/>
      <c r="O457" s="216"/>
      <c r="P457" s="216"/>
      <c r="Q457" s="216"/>
      <c r="R457" s="216"/>
      <c r="S457" s="216"/>
      <c r="T457" s="217"/>
      <c r="AT457" s="218" t="s">
        <v>149</v>
      </c>
      <c r="AU457" s="218" t="s">
        <v>84</v>
      </c>
      <c r="AV457" s="13" t="s">
        <v>84</v>
      </c>
      <c r="AW457" s="13" t="s">
        <v>30</v>
      </c>
      <c r="AX457" s="13" t="s">
        <v>73</v>
      </c>
      <c r="AY457" s="218" t="s">
        <v>137</v>
      </c>
    </row>
    <row r="458" spans="1:65" s="14" customFormat="1" ht="11.25">
      <c r="B458" s="219"/>
      <c r="C458" s="220"/>
      <c r="D458" s="209" t="s">
        <v>149</v>
      </c>
      <c r="E458" s="221" t="s">
        <v>1</v>
      </c>
      <c r="F458" s="222" t="s">
        <v>151</v>
      </c>
      <c r="G458" s="220"/>
      <c r="H458" s="223">
        <v>2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149</v>
      </c>
      <c r="AU458" s="229" t="s">
        <v>84</v>
      </c>
      <c r="AV458" s="14" t="s">
        <v>147</v>
      </c>
      <c r="AW458" s="14" t="s">
        <v>30</v>
      </c>
      <c r="AX458" s="14" t="s">
        <v>73</v>
      </c>
      <c r="AY458" s="229" t="s">
        <v>137</v>
      </c>
    </row>
    <row r="459" spans="1:65" s="13" customFormat="1" ht="11.25">
      <c r="B459" s="207"/>
      <c r="C459" s="208"/>
      <c r="D459" s="209" t="s">
        <v>149</v>
      </c>
      <c r="E459" s="210" t="s">
        <v>1</v>
      </c>
      <c r="F459" s="211" t="s">
        <v>545</v>
      </c>
      <c r="G459" s="208"/>
      <c r="H459" s="212">
        <v>2</v>
      </c>
      <c r="I459" s="213"/>
      <c r="J459" s="208"/>
      <c r="K459" s="208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149</v>
      </c>
      <c r="AU459" s="218" t="s">
        <v>84</v>
      </c>
      <c r="AV459" s="13" t="s">
        <v>84</v>
      </c>
      <c r="AW459" s="13" t="s">
        <v>30</v>
      </c>
      <c r="AX459" s="13" t="s">
        <v>73</v>
      </c>
      <c r="AY459" s="218" t="s">
        <v>137</v>
      </c>
    </row>
    <row r="460" spans="1:65" s="14" customFormat="1" ht="11.25">
      <c r="B460" s="219"/>
      <c r="C460" s="220"/>
      <c r="D460" s="209" t="s">
        <v>149</v>
      </c>
      <c r="E460" s="221" t="s">
        <v>1</v>
      </c>
      <c r="F460" s="222" t="s">
        <v>151</v>
      </c>
      <c r="G460" s="220"/>
      <c r="H460" s="223">
        <v>2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149</v>
      </c>
      <c r="AU460" s="229" t="s">
        <v>84</v>
      </c>
      <c r="AV460" s="14" t="s">
        <v>147</v>
      </c>
      <c r="AW460" s="14" t="s">
        <v>30</v>
      </c>
      <c r="AX460" s="14" t="s">
        <v>73</v>
      </c>
      <c r="AY460" s="229" t="s">
        <v>137</v>
      </c>
    </row>
    <row r="461" spans="1:65" s="16" customFormat="1" ht="11.25">
      <c r="B461" s="251"/>
      <c r="C461" s="252"/>
      <c r="D461" s="209" t="s">
        <v>149</v>
      </c>
      <c r="E461" s="253" t="s">
        <v>1</v>
      </c>
      <c r="F461" s="254" t="s">
        <v>202</v>
      </c>
      <c r="G461" s="252"/>
      <c r="H461" s="255">
        <v>10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AT461" s="261" t="s">
        <v>149</v>
      </c>
      <c r="AU461" s="261" t="s">
        <v>84</v>
      </c>
      <c r="AV461" s="16" t="s">
        <v>146</v>
      </c>
      <c r="AW461" s="16" t="s">
        <v>30</v>
      </c>
      <c r="AX461" s="16" t="s">
        <v>80</v>
      </c>
      <c r="AY461" s="261" t="s">
        <v>137</v>
      </c>
    </row>
    <row r="462" spans="1:65" s="2" customFormat="1" ht="21.75" customHeight="1">
      <c r="A462" s="35"/>
      <c r="B462" s="36"/>
      <c r="C462" s="230" t="s">
        <v>546</v>
      </c>
      <c r="D462" s="230" t="s">
        <v>152</v>
      </c>
      <c r="E462" s="231" t="s">
        <v>547</v>
      </c>
      <c r="F462" s="232" t="s">
        <v>548</v>
      </c>
      <c r="G462" s="233" t="s">
        <v>310</v>
      </c>
      <c r="H462" s="234">
        <v>9.1999999999999993</v>
      </c>
      <c r="I462" s="235"/>
      <c r="J462" s="236">
        <f>ROUND(I462*H462,2)</f>
        <v>0</v>
      </c>
      <c r="K462" s="237"/>
      <c r="L462" s="238"/>
      <c r="M462" s="239" t="s">
        <v>1</v>
      </c>
      <c r="N462" s="240" t="s">
        <v>39</v>
      </c>
      <c r="O462" s="72"/>
      <c r="P462" s="203">
        <f>O462*H462</f>
        <v>0</v>
      </c>
      <c r="Q462" s="203">
        <v>5.0000000000000001E-3</v>
      </c>
      <c r="R462" s="203">
        <f>Q462*H462</f>
        <v>4.5999999999999999E-2</v>
      </c>
      <c r="S462" s="203">
        <v>0</v>
      </c>
      <c r="T462" s="20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5" t="s">
        <v>263</v>
      </c>
      <c r="AT462" s="205" t="s">
        <v>152</v>
      </c>
      <c r="AU462" s="205" t="s">
        <v>84</v>
      </c>
      <c r="AY462" s="18" t="s">
        <v>137</v>
      </c>
      <c r="BE462" s="206">
        <f>IF(N462="základní",J462,0)</f>
        <v>0</v>
      </c>
      <c r="BF462" s="206">
        <f>IF(N462="snížená",J462,0)</f>
        <v>0</v>
      </c>
      <c r="BG462" s="206">
        <f>IF(N462="zákl. přenesená",J462,0)</f>
        <v>0</v>
      </c>
      <c r="BH462" s="206">
        <f>IF(N462="sníž. přenesená",J462,0)</f>
        <v>0</v>
      </c>
      <c r="BI462" s="206">
        <f>IF(N462="nulová",J462,0)</f>
        <v>0</v>
      </c>
      <c r="BJ462" s="18" t="s">
        <v>84</v>
      </c>
      <c r="BK462" s="206">
        <f>ROUND(I462*H462,2)</f>
        <v>0</v>
      </c>
      <c r="BL462" s="18" t="s">
        <v>243</v>
      </c>
      <c r="BM462" s="205" t="s">
        <v>549</v>
      </c>
    </row>
    <row r="463" spans="1:65" s="13" customFormat="1" ht="11.25">
      <c r="B463" s="207"/>
      <c r="C463" s="208"/>
      <c r="D463" s="209" t="s">
        <v>149</v>
      </c>
      <c r="E463" s="210" t="s">
        <v>1</v>
      </c>
      <c r="F463" s="211" t="s">
        <v>430</v>
      </c>
      <c r="G463" s="208"/>
      <c r="H463" s="212">
        <v>5.4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149</v>
      </c>
      <c r="AU463" s="218" t="s">
        <v>84</v>
      </c>
      <c r="AV463" s="13" t="s">
        <v>84</v>
      </c>
      <c r="AW463" s="13" t="s">
        <v>30</v>
      </c>
      <c r="AX463" s="13" t="s">
        <v>73</v>
      </c>
      <c r="AY463" s="218" t="s">
        <v>137</v>
      </c>
    </row>
    <row r="464" spans="1:65" s="14" customFormat="1" ht="11.25">
      <c r="B464" s="219"/>
      <c r="C464" s="220"/>
      <c r="D464" s="209" t="s">
        <v>149</v>
      </c>
      <c r="E464" s="221" t="s">
        <v>1</v>
      </c>
      <c r="F464" s="222" t="s">
        <v>151</v>
      </c>
      <c r="G464" s="220"/>
      <c r="H464" s="223">
        <v>5.4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149</v>
      </c>
      <c r="AU464" s="229" t="s">
        <v>84</v>
      </c>
      <c r="AV464" s="14" t="s">
        <v>147</v>
      </c>
      <c r="AW464" s="14" t="s">
        <v>30</v>
      </c>
      <c r="AX464" s="14" t="s">
        <v>73</v>
      </c>
      <c r="AY464" s="229" t="s">
        <v>137</v>
      </c>
    </row>
    <row r="465" spans="1:65" s="13" customFormat="1" ht="11.25">
      <c r="B465" s="207"/>
      <c r="C465" s="208"/>
      <c r="D465" s="209" t="s">
        <v>149</v>
      </c>
      <c r="E465" s="210" t="s">
        <v>1</v>
      </c>
      <c r="F465" s="211" t="s">
        <v>431</v>
      </c>
      <c r="G465" s="208"/>
      <c r="H465" s="212">
        <v>1.8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149</v>
      </c>
      <c r="AU465" s="218" t="s">
        <v>84</v>
      </c>
      <c r="AV465" s="13" t="s">
        <v>84</v>
      </c>
      <c r="AW465" s="13" t="s">
        <v>30</v>
      </c>
      <c r="AX465" s="13" t="s">
        <v>73</v>
      </c>
      <c r="AY465" s="218" t="s">
        <v>137</v>
      </c>
    </row>
    <row r="466" spans="1:65" s="14" customFormat="1" ht="11.25">
      <c r="B466" s="219"/>
      <c r="C466" s="220"/>
      <c r="D466" s="209" t="s">
        <v>149</v>
      </c>
      <c r="E466" s="221" t="s">
        <v>1</v>
      </c>
      <c r="F466" s="222" t="s">
        <v>151</v>
      </c>
      <c r="G466" s="220"/>
      <c r="H466" s="223">
        <v>1.8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149</v>
      </c>
      <c r="AU466" s="229" t="s">
        <v>84</v>
      </c>
      <c r="AV466" s="14" t="s">
        <v>147</v>
      </c>
      <c r="AW466" s="14" t="s">
        <v>30</v>
      </c>
      <c r="AX466" s="14" t="s">
        <v>73</v>
      </c>
      <c r="AY466" s="229" t="s">
        <v>137</v>
      </c>
    </row>
    <row r="467" spans="1:65" s="13" customFormat="1" ht="11.25">
      <c r="B467" s="207"/>
      <c r="C467" s="208"/>
      <c r="D467" s="209" t="s">
        <v>149</v>
      </c>
      <c r="E467" s="210" t="s">
        <v>1</v>
      </c>
      <c r="F467" s="211" t="s">
        <v>432</v>
      </c>
      <c r="G467" s="208"/>
      <c r="H467" s="212">
        <v>2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149</v>
      </c>
      <c r="AU467" s="218" t="s">
        <v>84</v>
      </c>
      <c r="AV467" s="13" t="s">
        <v>84</v>
      </c>
      <c r="AW467" s="13" t="s">
        <v>30</v>
      </c>
      <c r="AX467" s="13" t="s">
        <v>73</v>
      </c>
      <c r="AY467" s="218" t="s">
        <v>137</v>
      </c>
    </row>
    <row r="468" spans="1:65" s="14" customFormat="1" ht="11.25">
      <c r="B468" s="219"/>
      <c r="C468" s="220"/>
      <c r="D468" s="209" t="s">
        <v>149</v>
      </c>
      <c r="E468" s="221" t="s">
        <v>1</v>
      </c>
      <c r="F468" s="222" t="s">
        <v>151</v>
      </c>
      <c r="G468" s="220"/>
      <c r="H468" s="223">
        <v>2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149</v>
      </c>
      <c r="AU468" s="229" t="s">
        <v>84</v>
      </c>
      <c r="AV468" s="14" t="s">
        <v>147</v>
      </c>
      <c r="AW468" s="14" t="s">
        <v>30</v>
      </c>
      <c r="AX468" s="14" t="s">
        <v>73</v>
      </c>
      <c r="AY468" s="229" t="s">
        <v>137</v>
      </c>
    </row>
    <row r="469" spans="1:65" s="16" customFormat="1" ht="11.25">
      <c r="B469" s="251"/>
      <c r="C469" s="252"/>
      <c r="D469" s="209" t="s">
        <v>149</v>
      </c>
      <c r="E469" s="253" t="s">
        <v>1</v>
      </c>
      <c r="F469" s="254" t="s">
        <v>202</v>
      </c>
      <c r="G469" s="252"/>
      <c r="H469" s="255">
        <v>9.1999999999999993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149</v>
      </c>
      <c r="AU469" s="261" t="s">
        <v>84</v>
      </c>
      <c r="AV469" s="16" t="s">
        <v>146</v>
      </c>
      <c r="AW469" s="16" t="s">
        <v>30</v>
      </c>
      <c r="AX469" s="16" t="s">
        <v>80</v>
      </c>
      <c r="AY469" s="261" t="s">
        <v>137</v>
      </c>
    </row>
    <row r="470" spans="1:65" s="2" customFormat="1" ht="21.75" customHeight="1">
      <c r="A470" s="35"/>
      <c r="B470" s="36"/>
      <c r="C470" s="193" t="s">
        <v>550</v>
      </c>
      <c r="D470" s="193" t="s">
        <v>142</v>
      </c>
      <c r="E470" s="194" t="s">
        <v>551</v>
      </c>
      <c r="F470" s="195" t="s">
        <v>552</v>
      </c>
      <c r="G470" s="196" t="s">
        <v>237</v>
      </c>
      <c r="H470" s="197">
        <v>0.77100000000000002</v>
      </c>
      <c r="I470" s="198"/>
      <c r="J470" s="199">
        <f>ROUND(I470*H470,2)</f>
        <v>0</v>
      </c>
      <c r="K470" s="200"/>
      <c r="L470" s="40"/>
      <c r="M470" s="201" t="s">
        <v>1</v>
      </c>
      <c r="N470" s="202" t="s">
        <v>39</v>
      </c>
      <c r="O470" s="72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5" t="s">
        <v>243</v>
      </c>
      <c r="AT470" s="205" t="s">
        <v>142</v>
      </c>
      <c r="AU470" s="205" t="s">
        <v>84</v>
      </c>
      <c r="AY470" s="18" t="s">
        <v>137</v>
      </c>
      <c r="BE470" s="206">
        <f>IF(N470="základní",J470,0)</f>
        <v>0</v>
      </c>
      <c r="BF470" s="206">
        <f>IF(N470="snížená",J470,0)</f>
        <v>0</v>
      </c>
      <c r="BG470" s="206">
        <f>IF(N470="zákl. přenesená",J470,0)</f>
        <v>0</v>
      </c>
      <c r="BH470" s="206">
        <f>IF(N470="sníž. přenesená",J470,0)</f>
        <v>0</v>
      </c>
      <c r="BI470" s="206">
        <f>IF(N470="nulová",J470,0)</f>
        <v>0</v>
      </c>
      <c r="BJ470" s="18" t="s">
        <v>84</v>
      </c>
      <c r="BK470" s="206">
        <f>ROUND(I470*H470,2)</f>
        <v>0</v>
      </c>
      <c r="BL470" s="18" t="s">
        <v>243</v>
      </c>
      <c r="BM470" s="205" t="s">
        <v>553</v>
      </c>
    </row>
    <row r="471" spans="1:65" s="2" customFormat="1" ht="21.75" customHeight="1">
      <c r="A471" s="35"/>
      <c r="B471" s="36"/>
      <c r="C471" s="193" t="s">
        <v>279</v>
      </c>
      <c r="D471" s="193" t="s">
        <v>142</v>
      </c>
      <c r="E471" s="194" t="s">
        <v>554</v>
      </c>
      <c r="F471" s="195" t="s">
        <v>555</v>
      </c>
      <c r="G471" s="196" t="s">
        <v>237</v>
      </c>
      <c r="H471" s="197">
        <v>0.77100000000000002</v>
      </c>
      <c r="I471" s="198"/>
      <c r="J471" s="199">
        <f>ROUND(I471*H471,2)</f>
        <v>0</v>
      </c>
      <c r="K471" s="200"/>
      <c r="L471" s="40"/>
      <c r="M471" s="201" t="s">
        <v>1</v>
      </c>
      <c r="N471" s="202" t="s">
        <v>39</v>
      </c>
      <c r="O471" s="72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5" t="s">
        <v>243</v>
      </c>
      <c r="AT471" s="205" t="s">
        <v>142</v>
      </c>
      <c r="AU471" s="205" t="s">
        <v>84</v>
      </c>
      <c r="AY471" s="18" t="s">
        <v>137</v>
      </c>
      <c r="BE471" s="206">
        <f>IF(N471="základní",J471,0)</f>
        <v>0</v>
      </c>
      <c r="BF471" s="206">
        <f>IF(N471="snížená",J471,0)</f>
        <v>0</v>
      </c>
      <c r="BG471" s="206">
        <f>IF(N471="zákl. přenesená",J471,0)</f>
        <v>0</v>
      </c>
      <c r="BH471" s="206">
        <f>IF(N471="sníž. přenesená",J471,0)</f>
        <v>0</v>
      </c>
      <c r="BI471" s="206">
        <f>IF(N471="nulová",J471,0)</f>
        <v>0</v>
      </c>
      <c r="BJ471" s="18" t="s">
        <v>84</v>
      </c>
      <c r="BK471" s="206">
        <f>ROUND(I471*H471,2)</f>
        <v>0</v>
      </c>
      <c r="BL471" s="18" t="s">
        <v>243</v>
      </c>
      <c r="BM471" s="205" t="s">
        <v>556</v>
      </c>
    </row>
    <row r="472" spans="1:65" s="12" customFormat="1" ht="22.9" customHeight="1">
      <c r="B472" s="177"/>
      <c r="C472" s="178"/>
      <c r="D472" s="179" t="s">
        <v>72</v>
      </c>
      <c r="E472" s="191" t="s">
        <v>557</v>
      </c>
      <c r="F472" s="191" t="s">
        <v>558</v>
      </c>
      <c r="G472" s="178"/>
      <c r="H472" s="178"/>
      <c r="I472" s="181"/>
      <c r="J472" s="192">
        <f>BK472</f>
        <v>0</v>
      </c>
      <c r="K472" s="178"/>
      <c r="L472" s="183"/>
      <c r="M472" s="184"/>
      <c r="N472" s="185"/>
      <c r="O472" s="185"/>
      <c r="P472" s="186">
        <f>SUM(P473:P477)</f>
        <v>0</v>
      </c>
      <c r="Q472" s="185"/>
      <c r="R472" s="186">
        <f>SUM(R473:R477)</f>
        <v>0</v>
      </c>
      <c r="S472" s="185"/>
      <c r="T472" s="187">
        <f>SUM(T473:T477)</f>
        <v>0</v>
      </c>
      <c r="AR472" s="188" t="s">
        <v>84</v>
      </c>
      <c r="AT472" s="189" t="s">
        <v>72</v>
      </c>
      <c r="AU472" s="189" t="s">
        <v>80</v>
      </c>
      <c r="AY472" s="188" t="s">
        <v>137</v>
      </c>
      <c r="BK472" s="190">
        <f>SUM(BK473:BK477)</f>
        <v>0</v>
      </c>
    </row>
    <row r="473" spans="1:65" s="2" customFormat="1" ht="33" customHeight="1">
      <c r="A473" s="35"/>
      <c r="B473" s="36"/>
      <c r="C473" s="193" t="s">
        <v>559</v>
      </c>
      <c r="D473" s="193" t="s">
        <v>142</v>
      </c>
      <c r="E473" s="194" t="s">
        <v>560</v>
      </c>
      <c r="F473" s="195" t="s">
        <v>561</v>
      </c>
      <c r="G473" s="196" t="s">
        <v>483</v>
      </c>
      <c r="H473" s="197">
        <v>1</v>
      </c>
      <c r="I473" s="198"/>
      <c r="J473" s="199">
        <f>ROUND(I473*H473,2)</f>
        <v>0</v>
      </c>
      <c r="K473" s="200"/>
      <c r="L473" s="40"/>
      <c r="M473" s="201" t="s">
        <v>1</v>
      </c>
      <c r="N473" s="202" t="s">
        <v>39</v>
      </c>
      <c r="O473" s="72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5" t="s">
        <v>243</v>
      </c>
      <c r="AT473" s="205" t="s">
        <v>142</v>
      </c>
      <c r="AU473" s="205" t="s">
        <v>84</v>
      </c>
      <c r="AY473" s="18" t="s">
        <v>137</v>
      </c>
      <c r="BE473" s="206">
        <f>IF(N473="základní",J473,0)</f>
        <v>0</v>
      </c>
      <c r="BF473" s="206">
        <f>IF(N473="snížená",J473,0)</f>
        <v>0</v>
      </c>
      <c r="BG473" s="206">
        <f>IF(N473="zákl. přenesená",J473,0)</f>
        <v>0</v>
      </c>
      <c r="BH473" s="206">
        <f>IF(N473="sníž. přenesená",J473,0)</f>
        <v>0</v>
      </c>
      <c r="BI473" s="206">
        <f>IF(N473="nulová",J473,0)</f>
        <v>0</v>
      </c>
      <c r="BJ473" s="18" t="s">
        <v>84</v>
      </c>
      <c r="BK473" s="206">
        <f>ROUND(I473*H473,2)</f>
        <v>0</v>
      </c>
      <c r="BL473" s="18" t="s">
        <v>243</v>
      </c>
      <c r="BM473" s="205" t="s">
        <v>562</v>
      </c>
    </row>
    <row r="474" spans="1:65" s="13" customFormat="1" ht="11.25">
      <c r="B474" s="207"/>
      <c r="C474" s="208"/>
      <c r="D474" s="209" t="s">
        <v>149</v>
      </c>
      <c r="E474" s="210" t="s">
        <v>1</v>
      </c>
      <c r="F474" s="211" t="s">
        <v>80</v>
      </c>
      <c r="G474" s="208"/>
      <c r="H474" s="212">
        <v>1</v>
      </c>
      <c r="I474" s="213"/>
      <c r="J474" s="208"/>
      <c r="K474" s="208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149</v>
      </c>
      <c r="AU474" s="218" t="s">
        <v>84</v>
      </c>
      <c r="AV474" s="13" t="s">
        <v>84</v>
      </c>
      <c r="AW474" s="13" t="s">
        <v>30</v>
      </c>
      <c r="AX474" s="13" t="s">
        <v>80</v>
      </c>
      <c r="AY474" s="218" t="s">
        <v>137</v>
      </c>
    </row>
    <row r="475" spans="1:65" s="2" customFormat="1" ht="21.75" customHeight="1">
      <c r="A475" s="35"/>
      <c r="B475" s="36"/>
      <c r="C475" s="193" t="s">
        <v>563</v>
      </c>
      <c r="D475" s="193" t="s">
        <v>142</v>
      </c>
      <c r="E475" s="194" t="s">
        <v>564</v>
      </c>
      <c r="F475" s="195" t="s">
        <v>565</v>
      </c>
      <c r="G475" s="196" t="s">
        <v>483</v>
      </c>
      <c r="H475" s="197">
        <v>2</v>
      </c>
      <c r="I475" s="198"/>
      <c r="J475" s="199">
        <f>ROUND(I475*H475,2)</f>
        <v>0</v>
      </c>
      <c r="K475" s="200"/>
      <c r="L475" s="40"/>
      <c r="M475" s="201" t="s">
        <v>1</v>
      </c>
      <c r="N475" s="202" t="s">
        <v>39</v>
      </c>
      <c r="O475" s="72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5" t="s">
        <v>243</v>
      </c>
      <c r="AT475" s="205" t="s">
        <v>142</v>
      </c>
      <c r="AU475" s="205" t="s">
        <v>84</v>
      </c>
      <c r="AY475" s="18" t="s">
        <v>137</v>
      </c>
      <c r="BE475" s="206">
        <f>IF(N475="základní",J475,0)</f>
        <v>0</v>
      </c>
      <c r="BF475" s="206">
        <f>IF(N475="snížená",J475,0)</f>
        <v>0</v>
      </c>
      <c r="BG475" s="206">
        <f>IF(N475="zákl. přenesená",J475,0)</f>
        <v>0</v>
      </c>
      <c r="BH475" s="206">
        <f>IF(N475="sníž. přenesená",J475,0)</f>
        <v>0</v>
      </c>
      <c r="BI475" s="206">
        <f>IF(N475="nulová",J475,0)</f>
        <v>0</v>
      </c>
      <c r="BJ475" s="18" t="s">
        <v>84</v>
      </c>
      <c r="BK475" s="206">
        <f>ROUND(I475*H475,2)</f>
        <v>0</v>
      </c>
      <c r="BL475" s="18" t="s">
        <v>243</v>
      </c>
      <c r="BM475" s="205" t="s">
        <v>566</v>
      </c>
    </row>
    <row r="476" spans="1:65" s="13" customFormat="1" ht="11.25">
      <c r="B476" s="207"/>
      <c r="C476" s="208"/>
      <c r="D476" s="209" t="s">
        <v>149</v>
      </c>
      <c r="E476" s="210" t="s">
        <v>1</v>
      </c>
      <c r="F476" s="211" t="s">
        <v>567</v>
      </c>
      <c r="G476" s="208"/>
      <c r="H476" s="212">
        <v>2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149</v>
      </c>
      <c r="AU476" s="218" t="s">
        <v>84</v>
      </c>
      <c r="AV476" s="13" t="s">
        <v>84</v>
      </c>
      <c r="AW476" s="13" t="s">
        <v>30</v>
      </c>
      <c r="AX476" s="13" t="s">
        <v>80</v>
      </c>
      <c r="AY476" s="218" t="s">
        <v>137</v>
      </c>
    </row>
    <row r="477" spans="1:65" s="2" customFormat="1" ht="21.75" customHeight="1">
      <c r="A477" s="35"/>
      <c r="B477" s="36"/>
      <c r="C477" s="193" t="s">
        <v>568</v>
      </c>
      <c r="D477" s="193" t="s">
        <v>142</v>
      </c>
      <c r="E477" s="194" t="s">
        <v>569</v>
      </c>
      <c r="F477" s="195" t="s">
        <v>570</v>
      </c>
      <c r="G477" s="196" t="s">
        <v>571</v>
      </c>
      <c r="H477" s="262"/>
      <c r="I477" s="198"/>
      <c r="J477" s="199">
        <f>ROUND(I477*H477,2)</f>
        <v>0</v>
      </c>
      <c r="K477" s="200"/>
      <c r="L477" s="40"/>
      <c r="M477" s="201" t="s">
        <v>1</v>
      </c>
      <c r="N477" s="202" t="s">
        <v>39</v>
      </c>
      <c r="O477" s="72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5" t="s">
        <v>243</v>
      </c>
      <c r="AT477" s="205" t="s">
        <v>142</v>
      </c>
      <c r="AU477" s="205" t="s">
        <v>84</v>
      </c>
      <c r="AY477" s="18" t="s">
        <v>137</v>
      </c>
      <c r="BE477" s="206">
        <f>IF(N477="základní",J477,0)</f>
        <v>0</v>
      </c>
      <c r="BF477" s="206">
        <f>IF(N477="snížená",J477,0)</f>
        <v>0</v>
      </c>
      <c r="BG477" s="206">
        <f>IF(N477="zákl. přenesená",J477,0)</f>
        <v>0</v>
      </c>
      <c r="BH477" s="206">
        <f>IF(N477="sníž. přenesená",J477,0)</f>
        <v>0</v>
      </c>
      <c r="BI477" s="206">
        <f>IF(N477="nulová",J477,0)</f>
        <v>0</v>
      </c>
      <c r="BJ477" s="18" t="s">
        <v>84</v>
      </c>
      <c r="BK477" s="206">
        <f>ROUND(I477*H477,2)</f>
        <v>0</v>
      </c>
      <c r="BL477" s="18" t="s">
        <v>243</v>
      </c>
      <c r="BM477" s="205" t="s">
        <v>572</v>
      </c>
    </row>
    <row r="478" spans="1:65" s="12" customFormat="1" ht="22.9" customHeight="1">
      <c r="B478" s="177"/>
      <c r="C478" s="178"/>
      <c r="D478" s="179" t="s">
        <v>72</v>
      </c>
      <c r="E478" s="191" t="s">
        <v>573</v>
      </c>
      <c r="F478" s="191" t="s">
        <v>574</v>
      </c>
      <c r="G478" s="178"/>
      <c r="H478" s="178"/>
      <c r="I478" s="181"/>
      <c r="J478" s="192">
        <f>BK478</f>
        <v>0</v>
      </c>
      <c r="K478" s="178"/>
      <c r="L478" s="183"/>
      <c r="M478" s="184"/>
      <c r="N478" s="185"/>
      <c r="O478" s="185"/>
      <c r="P478" s="186">
        <f>SUM(P479:P486)</f>
        <v>0</v>
      </c>
      <c r="Q478" s="185"/>
      <c r="R478" s="186">
        <f>SUM(R479:R486)</f>
        <v>0.18486000000000002</v>
      </c>
      <c r="S478" s="185"/>
      <c r="T478" s="187">
        <f>SUM(T479:T486)</f>
        <v>0</v>
      </c>
      <c r="AR478" s="188" t="s">
        <v>84</v>
      </c>
      <c r="AT478" s="189" t="s">
        <v>72</v>
      </c>
      <c r="AU478" s="189" t="s">
        <v>80</v>
      </c>
      <c r="AY478" s="188" t="s">
        <v>137</v>
      </c>
      <c r="BK478" s="190">
        <f>SUM(BK479:BK486)</f>
        <v>0</v>
      </c>
    </row>
    <row r="479" spans="1:65" s="2" customFormat="1" ht="16.5" customHeight="1">
      <c r="A479" s="35"/>
      <c r="B479" s="36"/>
      <c r="C479" s="193" t="s">
        <v>575</v>
      </c>
      <c r="D479" s="193" t="s">
        <v>142</v>
      </c>
      <c r="E479" s="194" t="s">
        <v>576</v>
      </c>
      <c r="F479" s="195" t="s">
        <v>577</v>
      </c>
      <c r="G479" s="196" t="s">
        <v>145</v>
      </c>
      <c r="H479" s="197">
        <v>9</v>
      </c>
      <c r="I479" s="198"/>
      <c r="J479" s="199">
        <f>ROUND(I479*H479,2)</f>
        <v>0</v>
      </c>
      <c r="K479" s="200"/>
      <c r="L479" s="40"/>
      <c r="M479" s="201" t="s">
        <v>1</v>
      </c>
      <c r="N479" s="202" t="s">
        <v>39</v>
      </c>
      <c r="O479" s="72"/>
      <c r="P479" s="203">
        <f>O479*H479</f>
        <v>0</v>
      </c>
      <c r="Q479" s="203">
        <v>2.9999999999999997E-4</v>
      </c>
      <c r="R479" s="203">
        <f>Q479*H479</f>
        <v>2.6999999999999997E-3</v>
      </c>
      <c r="S479" s="203">
        <v>0</v>
      </c>
      <c r="T479" s="204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5" t="s">
        <v>243</v>
      </c>
      <c r="AT479" s="205" t="s">
        <v>142</v>
      </c>
      <c r="AU479" s="205" t="s">
        <v>84</v>
      </c>
      <c r="AY479" s="18" t="s">
        <v>137</v>
      </c>
      <c r="BE479" s="206">
        <f>IF(N479="základní",J479,0)</f>
        <v>0</v>
      </c>
      <c r="BF479" s="206">
        <f>IF(N479="snížená",J479,0)</f>
        <v>0</v>
      </c>
      <c r="BG479" s="206">
        <f>IF(N479="zákl. přenesená",J479,0)</f>
        <v>0</v>
      </c>
      <c r="BH479" s="206">
        <f>IF(N479="sníž. přenesená",J479,0)</f>
        <v>0</v>
      </c>
      <c r="BI479" s="206">
        <f>IF(N479="nulová",J479,0)</f>
        <v>0</v>
      </c>
      <c r="BJ479" s="18" t="s">
        <v>84</v>
      </c>
      <c r="BK479" s="206">
        <f>ROUND(I479*H479,2)</f>
        <v>0</v>
      </c>
      <c r="BL479" s="18" t="s">
        <v>243</v>
      </c>
      <c r="BM479" s="205" t="s">
        <v>578</v>
      </c>
    </row>
    <row r="480" spans="1:65" s="13" customFormat="1" ht="11.25">
      <c r="B480" s="207"/>
      <c r="C480" s="208"/>
      <c r="D480" s="209" t="s">
        <v>149</v>
      </c>
      <c r="E480" s="210" t="s">
        <v>1</v>
      </c>
      <c r="F480" s="211" t="s">
        <v>579</v>
      </c>
      <c r="G480" s="208"/>
      <c r="H480" s="212">
        <v>9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149</v>
      </c>
      <c r="AU480" s="218" t="s">
        <v>84</v>
      </c>
      <c r="AV480" s="13" t="s">
        <v>84</v>
      </c>
      <c r="AW480" s="13" t="s">
        <v>30</v>
      </c>
      <c r="AX480" s="13" t="s">
        <v>80</v>
      </c>
      <c r="AY480" s="218" t="s">
        <v>137</v>
      </c>
    </row>
    <row r="481" spans="1:65" s="2" customFormat="1" ht="21.75" customHeight="1">
      <c r="A481" s="35"/>
      <c r="B481" s="36"/>
      <c r="C481" s="193" t="s">
        <v>580</v>
      </c>
      <c r="D481" s="193" t="s">
        <v>142</v>
      </c>
      <c r="E481" s="194" t="s">
        <v>581</v>
      </c>
      <c r="F481" s="195" t="s">
        <v>582</v>
      </c>
      <c r="G481" s="196" t="s">
        <v>145</v>
      </c>
      <c r="H481" s="197">
        <v>9</v>
      </c>
      <c r="I481" s="198"/>
      <c r="J481" s="199">
        <f>ROUND(I481*H481,2)</f>
        <v>0</v>
      </c>
      <c r="K481" s="200"/>
      <c r="L481" s="40"/>
      <c r="M481" s="201" t="s">
        <v>1</v>
      </c>
      <c r="N481" s="202" t="s">
        <v>39</v>
      </c>
      <c r="O481" s="72"/>
      <c r="P481" s="203">
        <f>O481*H481</f>
        <v>0</v>
      </c>
      <c r="Q481" s="203">
        <v>6.0499999999999998E-3</v>
      </c>
      <c r="R481" s="203">
        <f>Q481*H481</f>
        <v>5.4449999999999998E-2</v>
      </c>
      <c r="S481" s="203">
        <v>0</v>
      </c>
      <c r="T481" s="20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5" t="s">
        <v>243</v>
      </c>
      <c r="AT481" s="205" t="s">
        <v>142</v>
      </c>
      <c r="AU481" s="205" t="s">
        <v>84</v>
      </c>
      <c r="AY481" s="18" t="s">
        <v>137</v>
      </c>
      <c r="BE481" s="206">
        <f>IF(N481="základní",J481,0)</f>
        <v>0</v>
      </c>
      <c r="BF481" s="206">
        <f>IF(N481="snížená",J481,0)</f>
        <v>0</v>
      </c>
      <c r="BG481" s="206">
        <f>IF(N481="zákl. přenesená",J481,0)</f>
        <v>0</v>
      </c>
      <c r="BH481" s="206">
        <f>IF(N481="sníž. přenesená",J481,0)</f>
        <v>0</v>
      </c>
      <c r="BI481" s="206">
        <f>IF(N481="nulová",J481,0)</f>
        <v>0</v>
      </c>
      <c r="BJ481" s="18" t="s">
        <v>84</v>
      </c>
      <c r="BK481" s="206">
        <f>ROUND(I481*H481,2)</f>
        <v>0</v>
      </c>
      <c r="BL481" s="18" t="s">
        <v>243</v>
      </c>
      <c r="BM481" s="205" t="s">
        <v>583</v>
      </c>
    </row>
    <row r="482" spans="1:65" s="13" customFormat="1" ht="11.25">
      <c r="B482" s="207"/>
      <c r="C482" s="208"/>
      <c r="D482" s="209" t="s">
        <v>149</v>
      </c>
      <c r="E482" s="210" t="s">
        <v>1</v>
      </c>
      <c r="F482" s="211" t="s">
        <v>171</v>
      </c>
      <c r="G482" s="208"/>
      <c r="H482" s="212">
        <v>9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149</v>
      </c>
      <c r="AU482" s="218" t="s">
        <v>84</v>
      </c>
      <c r="AV482" s="13" t="s">
        <v>84</v>
      </c>
      <c r="AW482" s="13" t="s">
        <v>30</v>
      </c>
      <c r="AX482" s="13" t="s">
        <v>80</v>
      </c>
      <c r="AY482" s="218" t="s">
        <v>137</v>
      </c>
    </row>
    <row r="483" spans="1:65" s="2" customFormat="1" ht="16.5" customHeight="1">
      <c r="A483" s="35"/>
      <c r="B483" s="36"/>
      <c r="C483" s="230" t="s">
        <v>584</v>
      </c>
      <c r="D483" s="230" t="s">
        <v>152</v>
      </c>
      <c r="E483" s="231" t="s">
        <v>585</v>
      </c>
      <c r="F483" s="232" t="s">
        <v>586</v>
      </c>
      <c r="G483" s="233" t="s">
        <v>145</v>
      </c>
      <c r="H483" s="234">
        <v>9.9</v>
      </c>
      <c r="I483" s="235"/>
      <c r="J483" s="236">
        <f>ROUND(I483*H483,2)</f>
        <v>0</v>
      </c>
      <c r="K483" s="237"/>
      <c r="L483" s="238"/>
      <c r="M483" s="239" t="s">
        <v>1</v>
      </c>
      <c r="N483" s="240" t="s">
        <v>39</v>
      </c>
      <c r="O483" s="72"/>
      <c r="P483" s="203">
        <f>O483*H483</f>
        <v>0</v>
      </c>
      <c r="Q483" s="203">
        <v>1.29E-2</v>
      </c>
      <c r="R483" s="203">
        <f>Q483*H483</f>
        <v>0.12771000000000002</v>
      </c>
      <c r="S483" s="203">
        <v>0</v>
      </c>
      <c r="T483" s="204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5" t="s">
        <v>263</v>
      </c>
      <c r="AT483" s="205" t="s">
        <v>152</v>
      </c>
      <c r="AU483" s="205" t="s">
        <v>84</v>
      </c>
      <c r="AY483" s="18" t="s">
        <v>137</v>
      </c>
      <c r="BE483" s="206">
        <f>IF(N483="základní",J483,0)</f>
        <v>0</v>
      </c>
      <c r="BF483" s="206">
        <f>IF(N483="snížená",J483,0)</f>
        <v>0</v>
      </c>
      <c r="BG483" s="206">
        <f>IF(N483="zákl. přenesená",J483,0)</f>
        <v>0</v>
      </c>
      <c r="BH483" s="206">
        <f>IF(N483="sníž. přenesená",J483,0)</f>
        <v>0</v>
      </c>
      <c r="BI483" s="206">
        <f>IF(N483="nulová",J483,0)</f>
        <v>0</v>
      </c>
      <c r="BJ483" s="18" t="s">
        <v>84</v>
      </c>
      <c r="BK483" s="206">
        <f>ROUND(I483*H483,2)</f>
        <v>0</v>
      </c>
      <c r="BL483" s="18" t="s">
        <v>243</v>
      </c>
      <c r="BM483" s="205" t="s">
        <v>587</v>
      </c>
    </row>
    <row r="484" spans="1:65" s="13" customFormat="1" ht="11.25">
      <c r="B484" s="207"/>
      <c r="C484" s="208"/>
      <c r="D484" s="209" t="s">
        <v>149</v>
      </c>
      <c r="E484" s="210" t="s">
        <v>1</v>
      </c>
      <c r="F484" s="211" t="s">
        <v>588</v>
      </c>
      <c r="G484" s="208"/>
      <c r="H484" s="212">
        <v>9.9</v>
      </c>
      <c r="I484" s="213"/>
      <c r="J484" s="208"/>
      <c r="K484" s="208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149</v>
      </c>
      <c r="AU484" s="218" t="s">
        <v>84</v>
      </c>
      <c r="AV484" s="13" t="s">
        <v>84</v>
      </c>
      <c r="AW484" s="13" t="s">
        <v>30</v>
      </c>
      <c r="AX484" s="13" t="s">
        <v>80</v>
      </c>
      <c r="AY484" s="218" t="s">
        <v>137</v>
      </c>
    </row>
    <row r="485" spans="1:65" s="2" customFormat="1" ht="21.75" customHeight="1">
      <c r="A485" s="35"/>
      <c r="B485" s="36"/>
      <c r="C485" s="193" t="s">
        <v>589</v>
      </c>
      <c r="D485" s="193" t="s">
        <v>142</v>
      </c>
      <c r="E485" s="194" t="s">
        <v>590</v>
      </c>
      <c r="F485" s="195" t="s">
        <v>591</v>
      </c>
      <c r="G485" s="196" t="s">
        <v>237</v>
      </c>
      <c r="H485" s="197">
        <v>0.185</v>
      </c>
      <c r="I485" s="198"/>
      <c r="J485" s="199">
        <f>ROUND(I485*H485,2)</f>
        <v>0</v>
      </c>
      <c r="K485" s="200"/>
      <c r="L485" s="40"/>
      <c r="M485" s="201" t="s">
        <v>1</v>
      </c>
      <c r="N485" s="202" t="s">
        <v>39</v>
      </c>
      <c r="O485" s="72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5" t="s">
        <v>243</v>
      </c>
      <c r="AT485" s="205" t="s">
        <v>142</v>
      </c>
      <c r="AU485" s="205" t="s">
        <v>84</v>
      </c>
      <c r="AY485" s="18" t="s">
        <v>137</v>
      </c>
      <c r="BE485" s="206">
        <f>IF(N485="základní",J485,0)</f>
        <v>0</v>
      </c>
      <c r="BF485" s="206">
        <f>IF(N485="snížená",J485,0)</f>
        <v>0</v>
      </c>
      <c r="BG485" s="206">
        <f>IF(N485="zákl. přenesená",J485,0)</f>
        <v>0</v>
      </c>
      <c r="BH485" s="206">
        <f>IF(N485="sníž. přenesená",J485,0)</f>
        <v>0</v>
      </c>
      <c r="BI485" s="206">
        <f>IF(N485="nulová",J485,0)</f>
        <v>0</v>
      </c>
      <c r="BJ485" s="18" t="s">
        <v>84</v>
      </c>
      <c r="BK485" s="206">
        <f>ROUND(I485*H485,2)</f>
        <v>0</v>
      </c>
      <c r="BL485" s="18" t="s">
        <v>243</v>
      </c>
      <c r="BM485" s="205" t="s">
        <v>592</v>
      </c>
    </row>
    <row r="486" spans="1:65" s="2" customFormat="1" ht="21.75" customHeight="1">
      <c r="A486" s="35"/>
      <c r="B486" s="36"/>
      <c r="C486" s="193" t="s">
        <v>593</v>
      </c>
      <c r="D486" s="193" t="s">
        <v>142</v>
      </c>
      <c r="E486" s="194" t="s">
        <v>594</v>
      </c>
      <c r="F486" s="195" t="s">
        <v>595</v>
      </c>
      <c r="G486" s="196" t="s">
        <v>237</v>
      </c>
      <c r="H486" s="197">
        <v>0.185</v>
      </c>
      <c r="I486" s="198"/>
      <c r="J486" s="199">
        <f>ROUND(I486*H486,2)</f>
        <v>0</v>
      </c>
      <c r="K486" s="200"/>
      <c r="L486" s="40"/>
      <c r="M486" s="201" t="s">
        <v>1</v>
      </c>
      <c r="N486" s="202" t="s">
        <v>39</v>
      </c>
      <c r="O486" s="72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5" t="s">
        <v>243</v>
      </c>
      <c r="AT486" s="205" t="s">
        <v>142</v>
      </c>
      <c r="AU486" s="205" t="s">
        <v>84</v>
      </c>
      <c r="AY486" s="18" t="s">
        <v>137</v>
      </c>
      <c r="BE486" s="206">
        <f>IF(N486="základní",J486,0)</f>
        <v>0</v>
      </c>
      <c r="BF486" s="206">
        <f>IF(N486="snížená",J486,0)</f>
        <v>0</v>
      </c>
      <c r="BG486" s="206">
        <f>IF(N486="zákl. přenesená",J486,0)</f>
        <v>0</v>
      </c>
      <c r="BH486" s="206">
        <f>IF(N486="sníž. přenesená",J486,0)</f>
        <v>0</v>
      </c>
      <c r="BI486" s="206">
        <f>IF(N486="nulová",J486,0)</f>
        <v>0</v>
      </c>
      <c r="BJ486" s="18" t="s">
        <v>84</v>
      </c>
      <c r="BK486" s="206">
        <f>ROUND(I486*H486,2)</f>
        <v>0</v>
      </c>
      <c r="BL486" s="18" t="s">
        <v>243</v>
      </c>
      <c r="BM486" s="205" t="s">
        <v>596</v>
      </c>
    </row>
    <row r="487" spans="1:65" s="12" customFormat="1" ht="22.9" customHeight="1">
      <c r="B487" s="177"/>
      <c r="C487" s="178"/>
      <c r="D487" s="179" t="s">
        <v>72</v>
      </c>
      <c r="E487" s="191" t="s">
        <v>597</v>
      </c>
      <c r="F487" s="191" t="s">
        <v>598</v>
      </c>
      <c r="G487" s="178"/>
      <c r="H487" s="178"/>
      <c r="I487" s="181"/>
      <c r="J487" s="192">
        <f>BK487</f>
        <v>0</v>
      </c>
      <c r="K487" s="178"/>
      <c r="L487" s="183"/>
      <c r="M487" s="184"/>
      <c r="N487" s="185"/>
      <c r="O487" s="185"/>
      <c r="P487" s="186">
        <f>SUM(P488:P493)</f>
        <v>0</v>
      </c>
      <c r="Q487" s="185"/>
      <c r="R487" s="186">
        <f>SUM(R488:R493)</f>
        <v>2.0789999999999999E-2</v>
      </c>
      <c r="S487" s="185"/>
      <c r="T487" s="187">
        <f>SUM(T488:T493)</f>
        <v>0</v>
      </c>
      <c r="AR487" s="188" t="s">
        <v>84</v>
      </c>
      <c r="AT487" s="189" t="s">
        <v>72</v>
      </c>
      <c r="AU487" s="189" t="s">
        <v>80</v>
      </c>
      <c r="AY487" s="188" t="s">
        <v>137</v>
      </c>
      <c r="BK487" s="190">
        <f>SUM(BK488:BK493)</f>
        <v>0</v>
      </c>
    </row>
    <row r="488" spans="1:65" s="2" customFormat="1" ht="21.75" customHeight="1">
      <c r="A488" s="35"/>
      <c r="B488" s="36"/>
      <c r="C488" s="193" t="s">
        <v>599</v>
      </c>
      <c r="D488" s="193" t="s">
        <v>142</v>
      </c>
      <c r="E488" s="194" t="s">
        <v>600</v>
      </c>
      <c r="F488" s="195" t="s">
        <v>601</v>
      </c>
      <c r="G488" s="196" t="s">
        <v>145</v>
      </c>
      <c r="H488" s="197">
        <v>27</v>
      </c>
      <c r="I488" s="198"/>
      <c r="J488" s="199">
        <f>ROUND(I488*H488,2)</f>
        <v>0</v>
      </c>
      <c r="K488" s="200"/>
      <c r="L488" s="40"/>
      <c r="M488" s="201" t="s">
        <v>1</v>
      </c>
      <c r="N488" s="202" t="s">
        <v>39</v>
      </c>
      <c r="O488" s="72"/>
      <c r="P488" s="203">
        <f>O488*H488</f>
        <v>0</v>
      </c>
      <c r="Q488" s="203">
        <v>3.5E-4</v>
      </c>
      <c r="R488" s="203">
        <f>Q488*H488</f>
        <v>9.4500000000000001E-3</v>
      </c>
      <c r="S488" s="203">
        <v>0</v>
      </c>
      <c r="T488" s="20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05" t="s">
        <v>243</v>
      </c>
      <c r="AT488" s="205" t="s">
        <v>142</v>
      </c>
      <c r="AU488" s="205" t="s">
        <v>84</v>
      </c>
      <c r="AY488" s="18" t="s">
        <v>137</v>
      </c>
      <c r="BE488" s="206">
        <f>IF(N488="základní",J488,0)</f>
        <v>0</v>
      </c>
      <c r="BF488" s="206">
        <f>IF(N488="snížená",J488,0)</f>
        <v>0</v>
      </c>
      <c r="BG488" s="206">
        <f>IF(N488="zákl. přenesená",J488,0)</f>
        <v>0</v>
      </c>
      <c r="BH488" s="206">
        <f>IF(N488="sníž. přenesená",J488,0)</f>
        <v>0</v>
      </c>
      <c r="BI488" s="206">
        <f>IF(N488="nulová",J488,0)</f>
        <v>0</v>
      </c>
      <c r="BJ488" s="18" t="s">
        <v>84</v>
      </c>
      <c r="BK488" s="206">
        <f>ROUND(I488*H488,2)</f>
        <v>0</v>
      </c>
      <c r="BL488" s="18" t="s">
        <v>243</v>
      </c>
      <c r="BM488" s="205" t="s">
        <v>602</v>
      </c>
    </row>
    <row r="489" spans="1:65" s="13" customFormat="1" ht="11.25">
      <c r="B489" s="207"/>
      <c r="C489" s="208"/>
      <c r="D489" s="209" t="s">
        <v>149</v>
      </c>
      <c r="E489" s="210" t="s">
        <v>1</v>
      </c>
      <c r="F489" s="211" t="s">
        <v>161</v>
      </c>
      <c r="G489" s="208"/>
      <c r="H489" s="212">
        <v>27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149</v>
      </c>
      <c r="AU489" s="218" t="s">
        <v>84</v>
      </c>
      <c r="AV489" s="13" t="s">
        <v>84</v>
      </c>
      <c r="AW489" s="13" t="s">
        <v>30</v>
      </c>
      <c r="AX489" s="13" t="s">
        <v>80</v>
      </c>
      <c r="AY489" s="218" t="s">
        <v>137</v>
      </c>
    </row>
    <row r="490" spans="1:65" s="2" customFormat="1" ht="21.75" customHeight="1">
      <c r="A490" s="35"/>
      <c r="B490" s="36"/>
      <c r="C490" s="193" t="s">
        <v>603</v>
      </c>
      <c r="D490" s="193" t="s">
        <v>142</v>
      </c>
      <c r="E490" s="194" t="s">
        <v>604</v>
      </c>
      <c r="F490" s="195" t="s">
        <v>605</v>
      </c>
      <c r="G490" s="196" t="s">
        <v>145</v>
      </c>
      <c r="H490" s="197">
        <v>27</v>
      </c>
      <c r="I490" s="198"/>
      <c r="J490" s="199">
        <f>ROUND(I490*H490,2)</f>
        <v>0</v>
      </c>
      <c r="K490" s="200"/>
      <c r="L490" s="40"/>
      <c r="M490" s="201" t="s">
        <v>1</v>
      </c>
      <c r="N490" s="202" t="s">
        <v>39</v>
      </c>
      <c r="O490" s="72"/>
      <c r="P490" s="203">
        <f>O490*H490</f>
        <v>0</v>
      </c>
      <c r="Q490" s="203">
        <v>1.2999999999999999E-4</v>
      </c>
      <c r="R490" s="203">
        <f>Q490*H490</f>
        <v>3.5099999999999997E-3</v>
      </c>
      <c r="S490" s="203">
        <v>0</v>
      </c>
      <c r="T490" s="20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243</v>
      </c>
      <c r="AT490" s="205" t="s">
        <v>142</v>
      </c>
      <c r="AU490" s="205" t="s">
        <v>84</v>
      </c>
      <c r="AY490" s="18" t="s">
        <v>137</v>
      </c>
      <c r="BE490" s="206">
        <f>IF(N490="základní",J490,0)</f>
        <v>0</v>
      </c>
      <c r="BF490" s="206">
        <f>IF(N490="snížená",J490,0)</f>
        <v>0</v>
      </c>
      <c r="BG490" s="206">
        <f>IF(N490="zákl. přenesená",J490,0)</f>
        <v>0</v>
      </c>
      <c r="BH490" s="206">
        <f>IF(N490="sníž. přenesená",J490,0)</f>
        <v>0</v>
      </c>
      <c r="BI490" s="206">
        <f>IF(N490="nulová",J490,0)</f>
        <v>0</v>
      </c>
      <c r="BJ490" s="18" t="s">
        <v>84</v>
      </c>
      <c r="BK490" s="206">
        <f>ROUND(I490*H490,2)</f>
        <v>0</v>
      </c>
      <c r="BL490" s="18" t="s">
        <v>243</v>
      </c>
      <c r="BM490" s="205" t="s">
        <v>606</v>
      </c>
    </row>
    <row r="491" spans="1:65" s="13" customFormat="1" ht="11.25">
      <c r="B491" s="207"/>
      <c r="C491" s="208"/>
      <c r="D491" s="209" t="s">
        <v>149</v>
      </c>
      <c r="E491" s="210" t="s">
        <v>1</v>
      </c>
      <c r="F491" s="211" t="s">
        <v>161</v>
      </c>
      <c r="G491" s="208"/>
      <c r="H491" s="212">
        <v>27</v>
      </c>
      <c r="I491" s="213"/>
      <c r="J491" s="208"/>
      <c r="K491" s="208"/>
      <c r="L491" s="214"/>
      <c r="M491" s="215"/>
      <c r="N491" s="216"/>
      <c r="O491" s="216"/>
      <c r="P491" s="216"/>
      <c r="Q491" s="216"/>
      <c r="R491" s="216"/>
      <c r="S491" s="216"/>
      <c r="T491" s="217"/>
      <c r="AT491" s="218" t="s">
        <v>149</v>
      </c>
      <c r="AU491" s="218" t="s">
        <v>84</v>
      </c>
      <c r="AV491" s="13" t="s">
        <v>84</v>
      </c>
      <c r="AW491" s="13" t="s">
        <v>30</v>
      </c>
      <c r="AX491" s="13" t="s">
        <v>80</v>
      </c>
      <c r="AY491" s="218" t="s">
        <v>137</v>
      </c>
    </row>
    <row r="492" spans="1:65" s="2" customFormat="1" ht="21.75" customHeight="1">
      <c r="A492" s="35"/>
      <c r="B492" s="36"/>
      <c r="C492" s="193" t="s">
        <v>607</v>
      </c>
      <c r="D492" s="193" t="s">
        <v>142</v>
      </c>
      <c r="E492" s="194" t="s">
        <v>608</v>
      </c>
      <c r="F492" s="195" t="s">
        <v>609</v>
      </c>
      <c r="G492" s="196" t="s">
        <v>145</v>
      </c>
      <c r="H492" s="197">
        <v>27</v>
      </c>
      <c r="I492" s="198"/>
      <c r="J492" s="199">
        <f>ROUND(I492*H492,2)</f>
        <v>0</v>
      </c>
      <c r="K492" s="200"/>
      <c r="L492" s="40"/>
      <c r="M492" s="201" t="s">
        <v>1</v>
      </c>
      <c r="N492" s="202" t="s">
        <v>39</v>
      </c>
      <c r="O492" s="72"/>
      <c r="P492" s="203">
        <f>O492*H492</f>
        <v>0</v>
      </c>
      <c r="Q492" s="203">
        <v>2.9E-4</v>
      </c>
      <c r="R492" s="203">
        <f>Q492*H492</f>
        <v>7.8300000000000002E-3</v>
      </c>
      <c r="S492" s="203">
        <v>0</v>
      </c>
      <c r="T492" s="20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243</v>
      </c>
      <c r="AT492" s="205" t="s">
        <v>142</v>
      </c>
      <c r="AU492" s="205" t="s">
        <v>84</v>
      </c>
      <c r="AY492" s="18" t="s">
        <v>137</v>
      </c>
      <c r="BE492" s="206">
        <f>IF(N492="základní",J492,0)</f>
        <v>0</v>
      </c>
      <c r="BF492" s="206">
        <f>IF(N492="snížená",J492,0)</f>
        <v>0</v>
      </c>
      <c r="BG492" s="206">
        <f>IF(N492="zákl. přenesená",J492,0)</f>
        <v>0</v>
      </c>
      <c r="BH492" s="206">
        <f>IF(N492="sníž. přenesená",J492,0)</f>
        <v>0</v>
      </c>
      <c r="BI492" s="206">
        <f>IF(N492="nulová",J492,0)</f>
        <v>0</v>
      </c>
      <c r="BJ492" s="18" t="s">
        <v>84</v>
      </c>
      <c r="BK492" s="206">
        <f>ROUND(I492*H492,2)</f>
        <v>0</v>
      </c>
      <c r="BL492" s="18" t="s">
        <v>243</v>
      </c>
      <c r="BM492" s="205" t="s">
        <v>610</v>
      </c>
    </row>
    <row r="493" spans="1:65" s="13" customFormat="1" ht="11.25">
      <c r="B493" s="207"/>
      <c r="C493" s="208"/>
      <c r="D493" s="209" t="s">
        <v>149</v>
      </c>
      <c r="E493" s="210" t="s">
        <v>1</v>
      </c>
      <c r="F493" s="211" t="s">
        <v>161</v>
      </c>
      <c r="G493" s="208"/>
      <c r="H493" s="212">
        <v>27</v>
      </c>
      <c r="I493" s="213"/>
      <c r="J493" s="208"/>
      <c r="K493" s="208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149</v>
      </c>
      <c r="AU493" s="218" t="s">
        <v>84</v>
      </c>
      <c r="AV493" s="13" t="s">
        <v>84</v>
      </c>
      <c r="AW493" s="13" t="s">
        <v>30</v>
      </c>
      <c r="AX493" s="13" t="s">
        <v>80</v>
      </c>
      <c r="AY493" s="218" t="s">
        <v>137</v>
      </c>
    </row>
    <row r="494" spans="1:65" s="12" customFormat="1" ht="22.9" customHeight="1">
      <c r="B494" s="177"/>
      <c r="C494" s="178"/>
      <c r="D494" s="179" t="s">
        <v>72</v>
      </c>
      <c r="E494" s="191" t="s">
        <v>611</v>
      </c>
      <c r="F494" s="191" t="s">
        <v>612</v>
      </c>
      <c r="G494" s="178"/>
      <c r="H494" s="178"/>
      <c r="I494" s="181"/>
      <c r="J494" s="192">
        <f>BK494</f>
        <v>0</v>
      </c>
      <c r="K494" s="178"/>
      <c r="L494" s="183"/>
      <c r="M494" s="184"/>
      <c r="N494" s="185"/>
      <c r="O494" s="185"/>
      <c r="P494" s="186">
        <f>SUM(P495:P518)</f>
        <v>0</v>
      </c>
      <c r="Q494" s="185"/>
      <c r="R494" s="186">
        <f>SUM(R495:R518)</f>
        <v>9.1018000000000016E-2</v>
      </c>
      <c r="S494" s="185"/>
      <c r="T494" s="187">
        <f>SUM(T495:T518)</f>
        <v>0</v>
      </c>
      <c r="AR494" s="188" t="s">
        <v>84</v>
      </c>
      <c r="AT494" s="189" t="s">
        <v>72</v>
      </c>
      <c r="AU494" s="189" t="s">
        <v>80</v>
      </c>
      <c r="AY494" s="188" t="s">
        <v>137</v>
      </c>
      <c r="BK494" s="190">
        <f>SUM(BK495:BK518)</f>
        <v>0</v>
      </c>
    </row>
    <row r="495" spans="1:65" s="2" customFormat="1" ht="21.75" customHeight="1">
      <c r="A495" s="35"/>
      <c r="B495" s="36"/>
      <c r="C495" s="193" t="s">
        <v>613</v>
      </c>
      <c r="D495" s="193" t="s">
        <v>142</v>
      </c>
      <c r="E495" s="194" t="s">
        <v>614</v>
      </c>
      <c r="F495" s="195" t="s">
        <v>615</v>
      </c>
      <c r="G495" s="196" t="s">
        <v>145</v>
      </c>
      <c r="H495" s="197">
        <v>189.4</v>
      </c>
      <c r="I495" s="198"/>
      <c r="J495" s="199">
        <f>ROUND(I495*H495,2)</f>
        <v>0</v>
      </c>
      <c r="K495" s="200"/>
      <c r="L495" s="40"/>
      <c r="M495" s="201" t="s">
        <v>1</v>
      </c>
      <c r="N495" s="202" t="s">
        <v>39</v>
      </c>
      <c r="O495" s="72"/>
      <c r="P495" s="203">
        <f>O495*H495</f>
        <v>0</v>
      </c>
      <c r="Q495" s="203">
        <v>2.0000000000000001E-4</v>
      </c>
      <c r="R495" s="203">
        <f>Q495*H495</f>
        <v>3.7880000000000004E-2</v>
      </c>
      <c r="S495" s="203">
        <v>0</v>
      </c>
      <c r="T495" s="204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243</v>
      </c>
      <c r="AT495" s="205" t="s">
        <v>142</v>
      </c>
      <c r="AU495" s="205" t="s">
        <v>84</v>
      </c>
      <c r="AY495" s="18" t="s">
        <v>137</v>
      </c>
      <c r="BE495" s="206">
        <f>IF(N495="základní",J495,0)</f>
        <v>0</v>
      </c>
      <c r="BF495" s="206">
        <f>IF(N495="snížená",J495,0)</f>
        <v>0</v>
      </c>
      <c r="BG495" s="206">
        <f>IF(N495="zákl. přenesená",J495,0)</f>
        <v>0</v>
      </c>
      <c r="BH495" s="206">
        <f>IF(N495="sníž. přenesená",J495,0)</f>
        <v>0</v>
      </c>
      <c r="BI495" s="206">
        <f>IF(N495="nulová",J495,0)</f>
        <v>0</v>
      </c>
      <c r="BJ495" s="18" t="s">
        <v>84</v>
      </c>
      <c r="BK495" s="206">
        <f>ROUND(I495*H495,2)</f>
        <v>0</v>
      </c>
      <c r="BL495" s="18" t="s">
        <v>243</v>
      </c>
      <c r="BM495" s="205" t="s">
        <v>616</v>
      </c>
    </row>
    <row r="496" spans="1:65" s="13" customFormat="1" ht="11.25">
      <c r="B496" s="207"/>
      <c r="C496" s="208"/>
      <c r="D496" s="209" t="s">
        <v>149</v>
      </c>
      <c r="E496" s="210" t="s">
        <v>1</v>
      </c>
      <c r="F496" s="211" t="s">
        <v>390</v>
      </c>
      <c r="G496" s="208"/>
      <c r="H496" s="212">
        <v>105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149</v>
      </c>
      <c r="AU496" s="218" t="s">
        <v>84</v>
      </c>
      <c r="AV496" s="13" t="s">
        <v>84</v>
      </c>
      <c r="AW496" s="13" t="s">
        <v>30</v>
      </c>
      <c r="AX496" s="13" t="s">
        <v>73</v>
      </c>
      <c r="AY496" s="218" t="s">
        <v>137</v>
      </c>
    </row>
    <row r="497" spans="1:65" s="14" customFormat="1" ht="11.25">
      <c r="B497" s="219"/>
      <c r="C497" s="220"/>
      <c r="D497" s="209" t="s">
        <v>149</v>
      </c>
      <c r="E497" s="221" t="s">
        <v>1</v>
      </c>
      <c r="F497" s="222" t="s">
        <v>151</v>
      </c>
      <c r="G497" s="220"/>
      <c r="H497" s="223">
        <v>105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149</v>
      </c>
      <c r="AU497" s="229" t="s">
        <v>84</v>
      </c>
      <c r="AV497" s="14" t="s">
        <v>147</v>
      </c>
      <c r="AW497" s="14" t="s">
        <v>30</v>
      </c>
      <c r="AX497" s="14" t="s">
        <v>73</v>
      </c>
      <c r="AY497" s="229" t="s">
        <v>137</v>
      </c>
    </row>
    <row r="498" spans="1:65" s="13" customFormat="1" ht="11.25">
      <c r="B498" s="207"/>
      <c r="C498" s="208"/>
      <c r="D498" s="209" t="s">
        <v>149</v>
      </c>
      <c r="E498" s="210" t="s">
        <v>1</v>
      </c>
      <c r="F498" s="211" t="s">
        <v>391</v>
      </c>
      <c r="G498" s="208"/>
      <c r="H498" s="212">
        <v>75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149</v>
      </c>
      <c r="AU498" s="218" t="s">
        <v>84</v>
      </c>
      <c r="AV498" s="13" t="s">
        <v>84</v>
      </c>
      <c r="AW498" s="13" t="s">
        <v>30</v>
      </c>
      <c r="AX498" s="13" t="s">
        <v>73</v>
      </c>
      <c r="AY498" s="218" t="s">
        <v>137</v>
      </c>
    </row>
    <row r="499" spans="1:65" s="14" customFormat="1" ht="11.25">
      <c r="B499" s="219"/>
      <c r="C499" s="220"/>
      <c r="D499" s="209" t="s">
        <v>149</v>
      </c>
      <c r="E499" s="221" t="s">
        <v>1</v>
      </c>
      <c r="F499" s="222" t="s">
        <v>151</v>
      </c>
      <c r="G499" s="220"/>
      <c r="H499" s="223">
        <v>75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149</v>
      </c>
      <c r="AU499" s="229" t="s">
        <v>84</v>
      </c>
      <c r="AV499" s="14" t="s">
        <v>147</v>
      </c>
      <c r="AW499" s="14" t="s">
        <v>30</v>
      </c>
      <c r="AX499" s="14" t="s">
        <v>73</v>
      </c>
      <c r="AY499" s="229" t="s">
        <v>137</v>
      </c>
    </row>
    <row r="500" spans="1:65" s="13" customFormat="1" ht="11.25">
      <c r="B500" s="207"/>
      <c r="C500" s="208"/>
      <c r="D500" s="209" t="s">
        <v>149</v>
      </c>
      <c r="E500" s="210" t="s">
        <v>1</v>
      </c>
      <c r="F500" s="211" t="s">
        <v>617</v>
      </c>
      <c r="G500" s="208"/>
      <c r="H500" s="212">
        <v>6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149</v>
      </c>
      <c r="AU500" s="218" t="s">
        <v>84</v>
      </c>
      <c r="AV500" s="13" t="s">
        <v>84</v>
      </c>
      <c r="AW500" s="13" t="s">
        <v>30</v>
      </c>
      <c r="AX500" s="13" t="s">
        <v>73</v>
      </c>
      <c r="AY500" s="218" t="s">
        <v>137</v>
      </c>
    </row>
    <row r="501" spans="1:65" s="14" customFormat="1" ht="11.25">
      <c r="B501" s="219"/>
      <c r="C501" s="220"/>
      <c r="D501" s="209" t="s">
        <v>149</v>
      </c>
      <c r="E501" s="221" t="s">
        <v>1</v>
      </c>
      <c r="F501" s="222" t="s">
        <v>151</v>
      </c>
      <c r="G501" s="220"/>
      <c r="H501" s="223">
        <v>6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149</v>
      </c>
      <c r="AU501" s="229" t="s">
        <v>84</v>
      </c>
      <c r="AV501" s="14" t="s">
        <v>147</v>
      </c>
      <c r="AW501" s="14" t="s">
        <v>30</v>
      </c>
      <c r="AX501" s="14" t="s">
        <v>73</v>
      </c>
      <c r="AY501" s="229" t="s">
        <v>137</v>
      </c>
    </row>
    <row r="502" spans="1:65" s="13" customFormat="1" ht="11.25">
      <c r="B502" s="207"/>
      <c r="C502" s="208"/>
      <c r="D502" s="209" t="s">
        <v>149</v>
      </c>
      <c r="E502" s="210" t="s">
        <v>1</v>
      </c>
      <c r="F502" s="211" t="s">
        <v>618</v>
      </c>
      <c r="G502" s="208"/>
      <c r="H502" s="212">
        <v>3.4</v>
      </c>
      <c r="I502" s="213"/>
      <c r="J502" s="208"/>
      <c r="K502" s="208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149</v>
      </c>
      <c r="AU502" s="218" t="s">
        <v>84</v>
      </c>
      <c r="AV502" s="13" t="s">
        <v>84</v>
      </c>
      <c r="AW502" s="13" t="s">
        <v>30</v>
      </c>
      <c r="AX502" s="13" t="s">
        <v>73</v>
      </c>
      <c r="AY502" s="218" t="s">
        <v>137</v>
      </c>
    </row>
    <row r="503" spans="1:65" s="14" customFormat="1" ht="11.25">
      <c r="B503" s="219"/>
      <c r="C503" s="220"/>
      <c r="D503" s="209" t="s">
        <v>149</v>
      </c>
      <c r="E503" s="221" t="s">
        <v>1</v>
      </c>
      <c r="F503" s="222" t="s">
        <v>151</v>
      </c>
      <c r="G503" s="220"/>
      <c r="H503" s="223">
        <v>3.4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149</v>
      </c>
      <c r="AU503" s="229" t="s">
        <v>84</v>
      </c>
      <c r="AV503" s="14" t="s">
        <v>147</v>
      </c>
      <c r="AW503" s="14" t="s">
        <v>30</v>
      </c>
      <c r="AX503" s="14" t="s">
        <v>73</v>
      </c>
      <c r="AY503" s="229" t="s">
        <v>137</v>
      </c>
    </row>
    <row r="504" spans="1:65" s="16" customFormat="1" ht="11.25">
      <c r="B504" s="251"/>
      <c r="C504" s="252"/>
      <c r="D504" s="209" t="s">
        <v>149</v>
      </c>
      <c r="E504" s="253" t="s">
        <v>1</v>
      </c>
      <c r="F504" s="254" t="s">
        <v>202</v>
      </c>
      <c r="G504" s="252"/>
      <c r="H504" s="255">
        <v>189.4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149</v>
      </c>
      <c r="AU504" s="261" t="s">
        <v>84</v>
      </c>
      <c r="AV504" s="16" t="s">
        <v>146</v>
      </c>
      <c r="AW504" s="16" t="s">
        <v>30</v>
      </c>
      <c r="AX504" s="16" t="s">
        <v>80</v>
      </c>
      <c r="AY504" s="261" t="s">
        <v>137</v>
      </c>
    </row>
    <row r="505" spans="1:65" s="2" customFormat="1" ht="33" customHeight="1">
      <c r="A505" s="35"/>
      <c r="B505" s="36"/>
      <c r="C505" s="193" t="s">
        <v>619</v>
      </c>
      <c r="D505" s="193" t="s">
        <v>142</v>
      </c>
      <c r="E505" s="194" t="s">
        <v>620</v>
      </c>
      <c r="F505" s="195" t="s">
        <v>621</v>
      </c>
      <c r="G505" s="196" t="s">
        <v>145</v>
      </c>
      <c r="H505" s="197">
        <v>189.4</v>
      </c>
      <c r="I505" s="198"/>
      <c r="J505" s="199">
        <f>ROUND(I505*H505,2)</f>
        <v>0</v>
      </c>
      <c r="K505" s="200"/>
      <c r="L505" s="40"/>
      <c r="M505" s="201" t="s">
        <v>1</v>
      </c>
      <c r="N505" s="202" t="s">
        <v>39</v>
      </c>
      <c r="O505" s="72"/>
      <c r="P505" s="203">
        <f>O505*H505</f>
        <v>0</v>
      </c>
      <c r="Q505" s="203">
        <v>2.7E-4</v>
      </c>
      <c r="R505" s="203">
        <f>Q505*H505</f>
        <v>5.1138000000000003E-2</v>
      </c>
      <c r="S505" s="203">
        <v>0</v>
      </c>
      <c r="T505" s="20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243</v>
      </c>
      <c r="AT505" s="205" t="s">
        <v>142</v>
      </c>
      <c r="AU505" s="205" t="s">
        <v>84</v>
      </c>
      <c r="AY505" s="18" t="s">
        <v>137</v>
      </c>
      <c r="BE505" s="206">
        <f>IF(N505="základní",J505,0)</f>
        <v>0</v>
      </c>
      <c r="BF505" s="206">
        <f>IF(N505="snížená",J505,0)</f>
        <v>0</v>
      </c>
      <c r="BG505" s="206">
        <f>IF(N505="zákl. přenesená",J505,0)</f>
        <v>0</v>
      </c>
      <c r="BH505" s="206">
        <f>IF(N505="sníž. přenesená",J505,0)</f>
        <v>0</v>
      </c>
      <c r="BI505" s="206">
        <f>IF(N505="nulová",J505,0)</f>
        <v>0</v>
      </c>
      <c r="BJ505" s="18" t="s">
        <v>84</v>
      </c>
      <c r="BK505" s="206">
        <f>ROUND(I505*H505,2)</f>
        <v>0</v>
      </c>
      <c r="BL505" s="18" t="s">
        <v>243</v>
      </c>
      <c r="BM505" s="205" t="s">
        <v>622</v>
      </c>
    </row>
    <row r="506" spans="1:65" s="13" customFormat="1" ht="11.25">
      <c r="B506" s="207"/>
      <c r="C506" s="208"/>
      <c r="D506" s="209" t="s">
        <v>149</v>
      </c>
      <c r="E506" s="210" t="s">
        <v>1</v>
      </c>
      <c r="F506" s="211" t="s">
        <v>390</v>
      </c>
      <c r="G506" s="208"/>
      <c r="H506" s="212">
        <v>105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149</v>
      </c>
      <c r="AU506" s="218" t="s">
        <v>84</v>
      </c>
      <c r="AV506" s="13" t="s">
        <v>84</v>
      </c>
      <c r="AW506" s="13" t="s">
        <v>30</v>
      </c>
      <c r="AX506" s="13" t="s">
        <v>73</v>
      </c>
      <c r="AY506" s="218" t="s">
        <v>137</v>
      </c>
    </row>
    <row r="507" spans="1:65" s="14" customFormat="1" ht="11.25">
      <c r="B507" s="219"/>
      <c r="C507" s="220"/>
      <c r="D507" s="209" t="s">
        <v>149</v>
      </c>
      <c r="E507" s="221" t="s">
        <v>1</v>
      </c>
      <c r="F507" s="222" t="s">
        <v>151</v>
      </c>
      <c r="G507" s="220"/>
      <c r="H507" s="223">
        <v>105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149</v>
      </c>
      <c r="AU507" s="229" t="s">
        <v>84</v>
      </c>
      <c r="AV507" s="14" t="s">
        <v>147</v>
      </c>
      <c r="AW507" s="14" t="s">
        <v>30</v>
      </c>
      <c r="AX507" s="14" t="s">
        <v>73</v>
      </c>
      <c r="AY507" s="229" t="s">
        <v>137</v>
      </c>
    </row>
    <row r="508" spans="1:65" s="13" customFormat="1" ht="11.25">
      <c r="B508" s="207"/>
      <c r="C508" s="208"/>
      <c r="D508" s="209" t="s">
        <v>149</v>
      </c>
      <c r="E508" s="210" t="s">
        <v>1</v>
      </c>
      <c r="F508" s="211" t="s">
        <v>391</v>
      </c>
      <c r="G508" s="208"/>
      <c r="H508" s="212">
        <v>75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149</v>
      </c>
      <c r="AU508" s="218" t="s">
        <v>84</v>
      </c>
      <c r="AV508" s="13" t="s">
        <v>84</v>
      </c>
      <c r="AW508" s="13" t="s">
        <v>30</v>
      </c>
      <c r="AX508" s="13" t="s">
        <v>73</v>
      </c>
      <c r="AY508" s="218" t="s">
        <v>137</v>
      </c>
    </row>
    <row r="509" spans="1:65" s="14" customFormat="1" ht="11.25">
      <c r="B509" s="219"/>
      <c r="C509" s="220"/>
      <c r="D509" s="209" t="s">
        <v>149</v>
      </c>
      <c r="E509" s="221" t="s">
        <v>1</v>
      </c>
      <c r="F509" s="222" t="s">
        <v>151</v>
      </c>
      <c r="G509" s="220"/>
      <c r="H509" s="223">
        <v>75</v>
      </c>
      <c r="I509" s="224"/>
      <c r="J509" s="220"/>
      <c r="K509" s="220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149</v>
      </c>
      <c r="AU509" s="229" t="s">
        <v>84</v>
      </c>
      <c r="AV509" s="14" t="s">
        <v>147</v>
      </c>
      <c r="AW509" s="14" t="s">
        <v>30</v>
      </c>
      <c r="AX509" s="14" t="s">
        <v>73</v>
      </c>
      <c r="AY509" s="229" t="s">
        <v>137</v>
      </c>
    </row>
    <row r="510" spans="1:65" s="14" customFormat="1" ht="11.25">
      <c r="B510" s="219"/>
      <c r="C510" s="220"/>
      <c r="D510" s="209" t="s">
        <v>149</v>
      </c>
      <c r="E510" s="221" t="s">
        <v>1</v>
      </c>
      <c r="F510" s="222" t="s">
        <v>151</v>
      </c>
      <c r="G510" s="220"/>
      <c r="H510" s="223">
        <v>0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149</v>
      </c>
      <c r="AU510" s="229" t="s">
        <v>84</v>
      </c>
      <c r="AV510" s="14" t="s">
        <v>147</v>
      </c>
      <c r="AW510" s="14" t="s">
        <v>30</v>
      </c>
      <c r="AX510" s="14" t="s">
        <v>73</v>
      </c>
      <c r="AY510" s="229" t="s">
        <v>137</v>
      </c>
    </row>
    <row r="511" spans="1:65" s="13" customFormat="1" ht="11.25">
      <c r="B511" s="207"/>
      <c r="C511" s="208"/>
      <c r="D511" s="209" t="s">
        <v>149</v>
      </c>
      <c r="E511" s="210" t="s">
        <v>1</v>
      </c>
      <c r="F511" s="211" t="s">
        <v>617</v>
      </c>
      <c r="G511" s="208"/>
      <c r="H511" s="212">
        <v>6</v>
      </c>
      <c r="I511" s="213"/>
      <c r="J511" s="208"/>
      <c r="K511" s="208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149</v>
      </c>
      <c r="AU511" s="218" t="s">
        <v>84</v>
      </c>
      <c r="AV511" s="13" t="s">
        <v>84</v>
      </c>
      <c r="AW511" s="13" t="s">
        <v>30</v>
      </c>
      <c r="AX511" s="13" t="s">
        <v>73</v>
      </c>
      <c r="AY511" s="218" t="s">
        <v>137</v>
      </c>
    </row>
    <row r="512" spans="1:65" s="14" customFormat="1" ht="11.25">
      <c r="B512" s="219"/>
      <c r="C512" s="220"/>
      <c r="D512" s="209" t="s">
        <v>149</v>
      </c>
      <c r="E512" s="221" t="s">
        <v>1</v>
      </c>
      <c r="F512" s="222" t="s">
        <v>151</v>
      </c>
      <c r="G512" s="220"/>
      <c r="H512" s="223">
        <v>6</v>
      </c>
      <c r="I512" s="224"/>
      <c r="J512" s="220"/>
      <c r="K512" s="220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149</v>
      </c>
      <c r="AU512" s="229" t="s">
        <v>84</v>
      </c>
      <c r="AV512" s="14" t="s">
        <v>147</v>
      </c>
      <c r="AW512" s="14" t="s">
        <v>30</v>
      </c>
      <c r="AX512" s="14" t="s">
        <v>73</v>
      </c>
      <c r="AY512" s="229" t="s">
        <v>137</v>
      </c>
    </row>
    <row r="513" spans="1:65" s="13" customFormat="1" ht="11.25">
      <c r="B513" s="207"/>
      <c r="C513" s="208"/>
      <c r="D513" s="209" t="s">
        <v>149</v>
      </c>
      <c r="E513" s="210" t="s">
        <v>1</v>
      </c>
      <c r="F513" s="211" t="s">
        <v>618</v>
      </c>
      <c r="G513" s="208"/>
      <c r="H513" s="212">
        <v>3.4</v>
      </c>
      <c r="I513" s="213"/>
      <c r="J513" s="208"/>
      <c r="K513" s="208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149</v>
      </c>
      <c r="AU513" s="218" t="s">
        <v>84</v>
      </c>
      <c r="AV513" s="13" t="s">
        <v>84</v>
      </c>
      <c r="AW513" s="13" t="s">
        <v>30</v>
      </c>
      <c r="AX513" s="13" t="s">
        <v>73</v>
      </c>
      <c r="AY513" s="218" t="s">
        <v>137</v>
      </c>
    </row>
    <row r="514" spans="1:65" s="14" customFormat="1" ht="11.25">
      <c r="B514" s="219"/>
      <c r="C514" s="220"/>
      <c r="D514" s="209" t="s">
        <v>149</v>
      </c>
      <c r="E514" s="221" t="s">
        <v>1</v>
      </c>
      <c r="F514" s="222" t="s">
        <v>151</v>
      </c>
      <c r="G514" s="220"/>
      <c r="H514" s="223">
        <v>3.4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149</v>
      </c>
      <c r="AU514" s="229" t="s">
        <v>84</v>
      </c>
      <c r="AV514" s="14" t="s">
        <v>147</v>
      </c>
      <c r="AW514" s="14" t="s">
        <v>30</v>
      </c>
      <c r="AX514" s="14" t="s">
        <v>73</v>
      </c>
      <c r="AY514" s="229" t="s">
        <v>137</v>
      </c>
    </row>
    <row r="515" spans="1:65" s="16" customFormat="1" ht="11.25">
      <c r="B515" s="251"/>
      <c r="C515" s="252"/>
      <c r="D515" s="209" t="s">
        <v>149</v>
      </c>
      <c r="E515" s="253" t="s">
        <v>1</v>
      </c>
      <c r="F515" s="254" t="s">
        <v>202</v>
      </c>
      <c r="G515" s="252"/>
      <c r="H515" s="255">
        <v>189.4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AT515" s="261" t="s">
        <v>149</v>
      </c>
      <c r="AU515" s="261" t="s">
        <v>84</v>
      </c>
      <c r="AV515" s="16" t="s">
        <v>146</v>
      </c>
      <c r="AW515" s="16" t="s">
        <v>30</v>
      </c>
      <c r="AX515" s="16" t="s">
        <v>80</v>
      </c>
      <c r="AY515" s="261" t="s">
        <v>137</v>
      </c>
    </row>
    <row r="516" spans="1:65" s="2" customFormat="1" ht="33" customHeight="1">
      <c r="A516" s="35"/>
      <c r="B516" s="36"/>
      <c r="C516" s="193" t="s">
        <v>623</v>
      </c>
      <c r="D516" s="193" t="s">
        <v>142</v>
      </c>
      <c r="E516" s="194" t="s">
        <v>624</v>
      </c>
      <c r="F516" s="195" t="s">
        <v>625</v>
      </c>
      <c r="G516" s="196" t="s">
        <v>145</v>
      </c>
      <c r="H516" s="197">
        <v>100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39</v>
      </c>
      <c r="O516" s="72"/>
      <c r="P516" s="203">
        <f>O516*H516</f>
        <v>0</v>
      </c>
      <c r="Q516" s="203">
        <v>2.0000000000000002E-5</v>
      </c>
      <c r="R516" s="203">
        <f>Q516*H516</f>
        <v>2E-3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243</v>
      </c>
      <c r="AT516" s="205" t="s">
        <v>142</v>
      </c>
      <c r="AU516" s="205" t="s">
        <v>84</v>
      </c>
      <c r="AY516" s="18" t="s">
        <v>137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84</v>
      </c>
      <c r="BK516" s="206">
        <f>ROUND(I516*H516,2)</f>
        <v>0</v>
      </c>
      <c r="BL516" s="18" t="s">
        <v>243</v>
      </c>
      <c r="BM516" s="205" t="s">
        <v>626</v>
      </c>
    </row>
    <row r="517" spans="1:65" s="13" customFormat="1" ht="11.25">
      <c r="B517" s="207"/>
      <c r="C517" s="208"/>
      <c r="D517" s="209" t="s">
        <v>149</v>
      </c>
      <c r="E517" s="210" t="s">
        <v>1</v>
      </c>
      <c r="F517" s="211" t="s">
        <v>627</v>
      </c>
      <c r="G517" s="208"/>
      <c r="H517" s="212">
        <v>100</v>
      </c>
      <c r="I517" s="213"/>
      <c r="J517" s="208"/>
      <c r="K517" s="208"/>
      <c r="L517" s="214"/>
      <c r="M517" s="215"/>
      <c r="N517" s="216"/>
      <c r="O517" s="216"/>
      <c r="P517" s="216"/>
      <c r="Q517" s="216"/>
      <c r="R517" s="216"/>
      <c r="S517" s="216"/>
      <c r="T517" s="217"/>
      <c r="AT517" s="218" t="s">
        <v>149</v>
      </c>
      <c r="AU517" s="218" t="s">
        <v>84</v>
      </c>
      <c r="AV517" s="13" t="s">
        <v>84</v>
      </c>
      <c r="AW517" s="13" t="s">
        <v>30</v>
      </c>
      <c r="AX517" s="13" t="s">
        <v>73</v>
      </c>
      <c r="AY517" s="218" t="s">
        <v>137</v>
      </c>
    </row>
    <row r="518" spans="1:65" s="14" customFormat="1" ht="11.25">
      <c r="B518" s="219"/>
      <c r="C518" s="220"/>
      <c r="D518" s="209" t="s">
        <v>149</v>
      </c>
      <c r="E518" s="221" t="s">
        <v>1</v>
      </c>
      <c r="F518" s="222" t="s">
        <v>151</v>
      </c>
      <c r="G518" s="220"/>
      <c r="H518" s="223">
        <v>100</v>
      </c>
      <c r="I518" s="224"/>
      <c r="J518" s="220"/>
      <c r="K518" s="220"/>
      <c r="L518" s="225"/>
      <c r="M518" s="226"/>
      <c r="N518" s="227"/>
      <c r="O518" s="227"/>
      <c r="P518" s="227"/>
      <c r="Q518" s="227"/>
      <c r="R518" s="227"/>
      <c r="S518" s="227"/>
      <c r="T518" s="228"/>
      <c r="AT518" s="229" t="s">
        <v>149</v>
      </c>
      <c r="AU518" s="229" t="s">
        <v>84</v>
      </c>
      <c r="AV518" s="14" t="s">
        <v>147</v>
      </c>
      <c r="AW518" s="14" t="s">
        <v>30</v>
      </c>
      <c r="AX518" s="14" t="s">
        <v>80</v>
      </c>
      <c r="AY518" s="229" t="s">
        <v>137</v>
      </c>
    </row>
    <row r="519" spans="1:65" s="12" customFormat="1" ht="25.9" customHeight="1">
      <c r="B519" s="177"/>
      <c r="C519" s="178"/>
      <c r="D519" s="179" t="s">
        <v>72</v>
      </c>
      <c r="E519" s="180" t="s">
        <v>628</v>
      </c>
      <c r="F519" s="180" t="s">
        <v>629</v>
      </c>
      <c r="G519" s="178"/>
      <c r="H519" s="178"/>
      <c r="I519" s="181"/>
      <c r="J519" s="182">
        <f>BK519</f>
        <v>0</v>
      </c>
      <c r="K519" s="178"/>
      <c r="L519" s="183"/>
      <c r="M519" s="184"/>
      <c r="N519" s="185"/>
      <c r="O519" s="185"/>
      <c r="P519" s="186">
        <f>SUM(P520:P522)</f>
        <v>0</v>
      </c>
      <c r="Q519" s="185"/>
      <c r="R519" s="186">
        <f>SUM(R520:R522)</f>
        <v>0</v>
      </c>
      <c r="S519" s="185"/>
      <c r="T519" s="187">
        <f>SUM(T520:T522)</f>
        <v>0</v>
      </c>
      <c r="AR519" s="188" t="s">
        <v>146</v>
      </c>
      <c r="AT519" s="189" t="s">
        <v>72</v>
      </c>
      <c r="AU519" s="189" t="s">
        <v>73</v>
      </c>
      <c r="AY519" s="188" t="s">
        <v>137</v>
      </c>
      <c r="BK519" s="190">
        <f>SUM(BK520:BK522)</f>
        <v>0</v>
      </c>
    </row>
    <row r="520" spans="1:65" s="2" customFormat="1" ht="16.5" customHeight="1">
      <c r="A520" s="35"/>
      <c r="B520" s="36"/>
      <c r="C520" s="193" t="s">
        <v>630</v>
      </c>
      <c r="D520" s="193" t="s">
        <v>142</v>
      </c>
      <c r="E520" s="194" t="s">
        <v>631</v>
      </c>
      <c r="F520" s="195" t="s">
        <v>632</v>
      </c>
      <c r="G520" s="196" t="s">
        <v>633</v>
      </c>
      <c r="H520" s="197">
        <v>30</v>
      </c>
      <c r="I520" s="198"/>
      <c r="J520" s="199">
        <f>ROUND(I520*H520,2)</f>
        <v>0</v>
      </c>
      <c r="K520" s="200"/>
      <c r="L520" s="40"/>
      <c r="M520" s="201" t="s">
        <v>1</v>
      </c>
      <c r="N520" s="202" t="s">
        <v>39</v>
      </c>
      <c r="O520" s="72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5" t="s">
        <v>634</v>
      </c>
      <c r="AT520" s="205" t="s">
        <v>142</v>
      </c>
      <c r="AU520" s="205" t="s">
        <v>80</v>
      </c>
      <c r="AY520" s="18" t="s">
        <v>137</v>
      </c>
      <c r="BE520" s="206">
        <f>IF(N520="základní",J520,0)</f>
        <v>0</v>
      </c>
      <c r="BF520" s="206">
        <f>IF(N520="snížená",J520,0)</f>
        <v>0</v>
      </c>
      <c r="BG520" s="206">
        <f>IF(N520="zákl. přenesená",J520,0)</f>
        <v>0</v>
      </c>
      <c r="BH520" s="206">
        <f>IF(N520="sníž. přenesená",J520,0)</f>
        <v>0</v>
      </c>
      <c r="BI520" s="206">
        <f>IF(N520="nulová",J520,0)</f>
        <v>0</v>
      </c>
      <c r="BJ520" s="18" t="s">
        <v>84</v>
      </c>
      <c r="BK520" s="206">
        <f>ROUND(I520*H520,2)</f>
        <v>0</v>
      </c>
      <c r="BL520" s="18" t="s">
        <v>634</v>
      </c>
      <c r="BM520" s="205" t="s">
        <v>635</v>
      </c>
    </row>
    <row r="521" spans="1:65" s="13" customFormat="1" ht="22.5">
      <c r="B521" s="207"/>
      <c r="C521" s="208"/>
      <c r="D521" s="209" t="s">
        <v>149</v>
      </c>
      <c r="E521" s="210" t="s">
        <v>1</v>
      </c>
      <c r="F521" s="211" t="s">
        <v>636</v>
      </c>
      <c r="G521" s="208"/>
      <c r="H521" s="212">
        <v>30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149</v>
      </c>
      <c r="AU521" s="218" t="s">
        <v>80</v>
      </c>
      <c r="AV521" s="13" t="s">
        <v>84</v>
      </c>
      <c r="AW521" s="13" t="s">
        <v>30</v>
      </c>
      <c r="AX521" s="13" t="s">
        <v>73</v>
      </c>
      <c r="AY521" s="218" t="s">
        <v>137</v>
      </c>
    </row>
    <row r="522" spans="1:65" s="14" customFormat="1" ht="11.25">
      <c r="B522" s="219"/>
      <c r="C522" s="220"/>
      <c r="D522" s="209" t="s">
        <v>149</v>
      </c>
      <c r="E522" s="221" t="s">
        <v>1</v>
      </c>
      <c r="F522" s="222" t="s">
        <v>151</v>
      </c>
      <c r="G522" s="220"/>
      <c r="H522" s="223">
        <v>30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149</v>
      </c>
      <c r="AU522" s="229" t="s">
        <v>80</v>
      </c>
      <c r="AV522" s="14" t="s">
        <v>147</v>
      </c>
      <c r="AW522" s="14" t="s">
        <v>30</v>
      </c>
      <c r="AX522" s="14" t="s">
        <v>80</v>
      </c>
      <c r="AY522" s="229" t="s">
        <v>137</v>
      </c>
    </row>
    <row r="523" spans="1:65" s="12" customFormat="1" ht="25.9" customHeight="1">
      <c r="B523" s="177"/>
      <c r="C523" s="178"/>
      <c r="D523" s="179" t="s">
        <v>72</v>
      </c>
      <c r="E523" s="180" t="s">
        <v>637</v>
      </c>
      <c r="F523" s="180" t="s">
        <v>638</v>
      </c>
      <c r="G523" s="178"/>
      <c r="H523" s="178"/>
      <c r="I523" s="181"/>
      <c r="J523" s="182">
        <f>BK523</f>
        <v>0</v>
      </c>
      <c r="K523" s="178"/>
      <c r="L523" s="183"/>
      <c r="M523" s="184"/>
      <c r="N523" s="185"/>
      <c r="O523" s="185"/>
      <c r="P523" s="186">
        <f>SUM(P524:P533)</f>
        <v>0</v>
      </c>
      <c r="Q523" s="185"/>
      <c r="R523" s="186">
        <f>SUM(R524:R533)</f>
        <v>0</v>
      </c>
      <c r="S523" s="185"/>
      <c r="T523" s="187">
        <f>SUM(T524:T533)</f>
        <v>0</v>
      </c>
      <c r="AR523" s="188" t="s">
        <v>146</v>
      </c>
      <c r="AT523" s="189" t="s">
        <v>72</v>
      </c>
      <c r="AU523" s="189" t="s">
        <v>73</v>
      </c>
      <c r="AY523" s="188" t="s">
        <v>137</v>
      </c>
      <c r="BK523" s="190">
        <f>SUM(BK524:BK533)</f>
        <v>0</v>
      </c>
    </row>
    <row r="524" spans="1:65" s="2" customFormat="1" ht="21.75" customHeight="1">
      <c r="A524" s="35"/>
      <c r="B524" s="36"/>
      <c r="C524" s="193" t="s">
        <v>639</v>
      </c>
      <c r="D524" s="193" t="s">
        <v>142</v>
      </c>
      <c r="E524" s="194" t="s">
        <v>640</v>
      </c>
      <c r="F524" s="195" t="s">
        <v>641</v>
      </c>
      <c r="G524" s="196" t="s">
        <v>483</v>
      </c>
      <c r="H524" s="197">
        <v>1</v>
      </c>
      <c r="I524" s="198"/>
      <c r="J524" s="199">
        <f>ROUND(I524*H524,2)</f>
        <v>0</v>
      </c>
      <c r="K524" s="200"/>
      <c r="L524" s="40"/>
      <c r="M524" s="201" t="s">
        <v>1</v>
      </c>
      <c r="N524" s="202" t="s">
        <v>39</v>
      </c>
      <c r="O524" s="72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5" t="s">
        <v>642</v>
      </c>
      <c r="AT524" s="205" t="s">
        <v>142</v>
      </c>
      <c r="AU524" s="205" t="s">
        <v>80</v>
      </c>
      <c r="AY524" s="18" t="s">
        <v>137</v>
      </c>
      <c r="BE524" s="206">
        <f>IF(N524="základní",J524,0)</f>
        <v>0</v>
      </c>
      <c r="BF524" s="206">
        <f>IF(N524="snížená",J524,0)</f>
        <v>0</v>
      </c>
      <c r="BG524" s="206">
        <f>IF(N524="zákl. přenesená",J524,0)</f>
        <v>0</v>
      </c>
      <c r="BH524" s="206">
        <f>IF(N524="sníž. přenesená",J524,0)</f>
        <v>0</v>
      </c>
      <c r="BI524" s="206">
        <f>IF(N524="nulová",J524,0)</f>
        <v>0</v>
      </c>
      <c r="BJ524" s="18" t="s">
        <v>84</v>
      </c>
      <c r="BK524" s="206">
        <f>ROUND(I524*H524,2)</f>
        <v>0</v>
      </c>
      <c r="BL524" s="18" t="s">
        <v>642</v>
      </c>
      <c r="BM524" s="205" t="s">
        <v>643</v>
      </c>
    </row>
    <row r="525" spans="1:65" s="13" customFormat="1" ht="11.25">
      <c r="B525" s="207"/>
      <c r="C525" s="208"/>
      <c r="D525" s="209" t="s">
        <v>149</v>
      </c>
      <c r="E525" s="210" t="s">
        <v>1</v>
      </c>
      <c r="F525" s="211" t="s">
        <v>80</v>
      </c>
      <c r="G525" s="208"/>
      <c r="H525" s="212">
        <v>1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149</v>
      </c>
      <c r="AU525" s="218" t="s">
        <v>80</v>
      </c>
      <c r="AV525" s="13" t="s">
        <v>84</v>
      </c>
      <c r="AW525" s="13" t="s">
        <v>30</v>
      </c>
      <c r="AX525" s="13" t="s">
        <v>80</v>
      </c>
      <c r="AY525" s="218" t="s">
        <v>137</v>
      </c>
    </row>
    <row r="526" spans="1:65" s="2" customFormat="1" ht="44.25" customHeight="1">
      <c r="A526" s="35"/>
      <c r="B526" s="36"/>
      <c r="C526" s="193" t="s">
        <v>644</v>
      </c>
      <c r="D526" s="193" t="s">
        <v>142</v>
      </c>
      <c r="E526" s="194" t="s">
        <v>645</v>
      </c>
      <c r="F526" s="195" t="s">
        <v>646</v>
      </c>
      <c r="G526" s="196" t="s">
        <v>483</v>
      </c>
      <c r="H526" s="197">
        <v>1</v>
      </c>
      <c r="I526" s="198"/>
      <c r="J526" s="199">
        <f>ROUND(I526*H526,2)</f>
        <v>0</v>
      </c>
      <c r="K526" s="200"/>
      <c r="L526" s="40"/>
      <c r="M526" s="201" t="s">
        <v>1</v>
      </c>
      <c r="N526" s="202" t="s">
        <v>39</v>
      </c>
      <c r="O526" s="72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5" t="s">
        <v>642</v>
      </c>
      <c r="AT526" s="205" t="s">
        <v>142</v>
      </c>
      <c r="AU526" s="205" t="s">
        <v>80</v>
      </c>
      <c r="AY526" s="18" t="s">
        <v>137</v>
      </c>
      <c r="BE526" s="206">
        <f>IF(N526="základní",J526,0)</f>
        <v>0</v>
      </c>
      <c r="BF526" s="206">
        <f>IF(N526="snížená",J526,0)</f>
        <v>0</v>
      </c>
      <c r="BG526" s="206">
        <f>IF(N526="zákl. přenesená",J526,0)</f>
        <v>0</v>
      </c>
      <c r="BH526" s="206">
        <f>IF(N526="sníž. přenesená",J526,0)</f>
        <v>0</v>
      </c>
      <c r="BI526" s="206">
        <f>IF(N526="nulová",J526,0)</f>
        <v>0</v>
      </c>
      <c r="BJ526" s="18" t="s">
        <v>84</v>
      </c>
      <c r="BK526" s="206">
        <f>ROUND(I526*H526,2)</f>
        <v>0</v>
      </c>
      <c r="BL526" s="18" t="s">
        <v>642</v>
      </c>
      <c r="BM526" s="205" t="s">
        <v>647</v>
      </c>
    </row>
    <row r="527" spans="1:65" s="13" customFormat="1" ht="11.25">
      <c r="B527" s="207"/>
      <c r="C527" s="208"/>
      <c r="D527" s="209" t="s">
        <v>149</v>
      </c>
      <c r="E527" s="210" t="s">
        <v>1</v>
      </c>
      <c r="F527" s="211" t="s">
        <v>80</v>
      </c>
      <c r="G527" s="208"/>
      <c r="H527" s="212">
        <v>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149</v>
      </c>
      <c r="AU527" s="218" t="s">
        <v>80</v>
      </c>
      <c r="AV527" s="13" t="s">
        <v>84</v>
      </c>
      <c r="AW527" s="13" t="s">
        <v>30</v>
      </c>
      <c r="AX527" s="13" t="s">
        <v>80</v>
      </c>
      <c r="AY527" s="218" t="s">
        <v>137</v>
      </c>
    </row>
    <row r="528" spans="1:65" s="2" customFormat="1" ht="33" customHeight="1">
      <c r="A528" s="35"/>
      <c r="B528" s="36"/>
      <c r="C528" s="193" t="s">
        <v>648</v>
      </c>
      <c r="D528" s="193" t="s">
        <v>142</v>
      </c>
      <c r="E528" s="194" t="s">
        <v>649</v>
      </c>
      <c r="F528" s="195" t="s">
        <v>650</v>
      </c>
      <c r="G528" s="196" t="s">
        <v>483</v>
      </c>
      <c r="H528" s="197">
        <v>1</v>
      </c>
      <c r="I528" s="198"/>
      <c r="J528" s="199">
        <f>ROUND(I528*H528,2)</f>
        <v>0</v>
      </c>
      <c r="K528" s="200"/>
      <c r="L528" s="40"/>
      <c r="M528" s="201" t="s">
        <v>1</v>
      </c>
      <c r="N528" s="202" t="s">
        <v>39</v>
      </c>
      <c r="O528" s="72"/>
      <c r="P528" s="203">
        <f>O528*H528</f>
        <v>0</v>
      </c>
      <c r="Q528" s="203">
        <v>0</v>
      </c>
      <c r="R528" s="203">
        <f>Q528*H528</f>
        <v>0</v>
      </c>
      <c r="S528" s="203">
        <v>0</v>
      </c>
      <c r="T528" s="204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5" t="s">
        <v>642</v>
      </c>
      <c r="AT528" s="205" t="s">
        <v>142</v>
      </c>
      <c r="AU528" s="205" t="s">
        <v>80</v>
      </c>
      <c r="AY528" s="18" t="s">
        <v>137</v>
      </c>
      <c r="BE528" s="206">
        <f>IF(N528="základní",J528,0)</f>
        <v>0</v>
      </c>
      <c r="BF528" s="206">
        <f>IF(N528="snížená",J528,0)</f>
        <v>0</v>
      </c>
      <c r="BG528" s="206">
        <f>IF(N528="zákl. přenesená",J528,0)</f>
        <v>0</v>
      </c>
      <c r="BH528" s="206">
        <f>IF(N528="sníž. přenesená",J528,0)</f>
        <v>0</v>
      </c>
      <c r="BI528" s="206">
        <f>IF(N528="nulová",J528,0)</f>
        <v>0</v>
      </c>
      <c r="BJ528" s="18" t="s">
        <v>84</v>
      </c>
      <c r="BK528" s="206">
        <f>ROUND(I528*H528,2)</f>
        <v>0</v>
      </c>
      <c r="BL528" s="18" t="s">
        <v>642</v>
      </c>
      <c r="BM528" s="205" t="s">
        <v>651</v>
      </c>
    </row>
    <row r="529" spans="1:65" s="13" customFormat="1" ht="11.25">
      <c r="B529" s="207"/>
      <c r="C529" s="208"/>
      <c r="D529" s="209" t="s">
        <v>149</v>
      </c>
      <c r="E529" s="210" t="s">
        <v>1</v>
      </c>
      <c r="F529" s="211" t="s">
        <v>80</v>
      </c>
      <c r="G529" s="208"/>
      <c r="H529" s="212">
        <v>1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149</v>
      </c>
      <c r="AU529" s="218" t="s">
        <v>80</v>
      </c>
      <c r="AV529" s="13" t="s">
        <v>84</v>
      </c>
      <c r="AW529" s="13" t="s">
        <v>30</v>
      </c>
      <c r="AX529" s="13" t="s">
        <v>80</v>
      </c>
      <c r="AY529" s="218" t="s">
        <v>137</v>
      </c>
    </row>
    <row r="530" spans="1:65" s="2" customFormat="1" ht="33" customHeight="1">
      <c r="A530" s="35"/>
      <c r="B530" s="36"/>
      <c r="C530" s="193" t="s">
        <v>173</v>
      </c>
      <c r="D530" s="193" t="s">
        <v>142</v>
      </c>
      <c r="E530" s="194" t="s">
        <v>652</v>
      </c>
      <c r="F530" s="195" t="s">
        <v>653</v>
      </c>
      <c r="G530" s="196" t="s">
        <v>483</v>
      </c>
      <c r="H530" s="197">
        <v>1</v>
      </c>
      <c r="I530" s="198"/>
      <c r="J530" s="199">
        <f>ROUND(I530*H530,2)</f>
        <v>0</v>
      </c>
      <c r="K530" s="200"/>
      <c r="L530" s="40"/>
      <c r="M530" s="201" t="s">
        <v>1</v>
      </c>
      <c r="N530" s="202" t="s">
        <v>39</v>
      </c>
      <c r="O530" s="72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5" t="s">
        <v>642</v>
      </c>
      <c r="AT530" s="205" t="s">
        <v>142</v>
      </c>
      <c r="AU530" s="205" t="s">
        <v>80</v>
      </c>
      <c r="AY530" s="18" t="s">
        <v>137</v>
      </c>
      <c r="BE530" s="206">
        <f>IF(N530="základní",J530,0)</f>
        <v>0</v>
      </c>
      <c r="BF530" s="206">
        <f>IF(N530="snížená",J530,0)</f>
        <v>0</v>
      </c>
      <c r="BG530" s="206">
        <f>IF(N530="zákl. přenesená",J530,0)</f>
        <v>0</v>
      </c>
      <c r="BH530" s="206">
        <f>IF(N530="sníž. přenesená",J530,0)</f>
        <v>0</v>
      </c>
      <c r="BI530" s="206">
        <f>IF(N530="nulová",J530,0)</f>
        <v>0</v>
      </c>
      <c r="BJ530" s="18" t="s">
        <v>84</v>
      </c>
      <c r="BK530" s="206">
        <f>ROUND(I530*H530,2)</f>
        <v>0</v>
      </c>
      <c r="BL530" s="18" t="s">
        <v>642</v>
      </c>
      <c r="BM530" s="205" t="s">
        <v>654</v>
      </c>
    </row>
    <row r="531" spans="1:65" s="13" customFormat="1" ht="11.25">
      <c r="B531" s="207"/>
      <c r="C531" s="208"/>
      <c r="D531" s="209" t="s">
        <v>149</v>
      </c>
      <c r="E531" s="210" t="s">
        <v>1</v>
      </c>
      <c r="F531" s="211" t="s">
        <v>80</v>
      </c>
      <c r="G531" s="208"/>
      <c r="H531" s="212">
        <v>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149</v>
      </c>
      <c r="AU531" s="218" t="s">
        <v>80</v>
      </c>
      <c r="AV531" s="13" t="s">
        <v>84</v>
      </c>
      <c r="AW531" s="13" t="s">
        <v>30</v>
      </c>
      <c r="AX531" s="13" t="s">
        <v>80</v>
      </c>
      <c r="AY531" s="218" t="s">
        <v>137</v>
      </c>
    </row>
    <row r="532" spans="1:65" s="2" customFormat="1" ht="33" customHeight="1">
      <c r="A532" s="35"/>
      <c r="B532" s="36"/>
      <c r="C532" s="193" t="s">
        <v>203</v>
      </c>
      <c r="D532" s="193" t="s">
        <v>142</v>
      </c>
      <c r="E532" s="194" t="s">
        <v>655</v>
      </c>
      <c r="F532" s="195" t="s">
        <v>656</v>
      </c>
      <c r="G532" s="196" t="s">
        <v>483</v>
      </c>
      <c r="H532" s="197">
        <v>1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39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642</v>
      </c>
      <c r="AT532" s="205" t="s">
        <v>142</v>
      </c>
      <c r="AU532" s="205" t="s">
        <v>80</v>
      </c>
      <c r="AY532" s="18" t="s">
        <v>137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84</v>
      </c>
      <c r="BK532" s="206">
        <f>ROUND(I532*H532,2)</f>
        <v>0</v>
      </c>
      <c r="BL532" s="18" t="s">
        <v>642</v>
      </c>
      <c r="BM532" s="205" t="s">
        <v>657</v>
      </c>
    </row>
    <row r="533" spans="1:65" s="13" customFormat="1" ht="11.25">
      <c r="B533" s="207"/>
      <c r="C533" s="208"/>
      <c r="D533" s="209" t="s">
        <v>149</v>
      </c>
      <c r="E533" s="210" t="s">
        <v>1</v>
      </c>
      <c r="F533" s="211" t="s">
        <v>80</v>
      </c>
      <c r="G533" s="208"/>
      <c r="H533" s="212">
        <v>1</v>
      </c>
      <c r="I533" s="213"/>
      <c r="J533" s="208"/>
      <c r="K533" s="208"/>
      <c r="L533" s="214"/>
      <c r="M533" s="263"/>
      <c r="N533" s="264"/>
      <c r="O533" s="264"/>
      <c r="P533" s="264"/>
      <c r="Q533" s="264"/>
      <c r="R533" s="264"/>
      <c r="S533" s="264"/>
      <c r="T533" s="265"/>
      <c r="AT533" s="218" t="s">
        <v>149</v>
      </c>
      <c r="AU533" s="218" t="s">
        <v>80</v>
      </c>
      <c r="AV533" s="13" t="s">
        <v>84</v>
      </c>
      <c r="AW533" s="13" t="s">
        <v>30</v>
      </c>
      <c r="AX533" s="13" t="s">
        <v>80</v>
      </c>
      <c r="AY533" s="218" t="s">
        <v>137</v>
      </c>
    </row>
    <row r="534" spans="1:65" s="2" customFormat="1" ht="6.95" customHeight="1">
      <c r="A534" s="35"/>
      <c r="B534" s="55"/>
      <c r="C534" s="56"/>
      <c r="D534" s="56"/>
      <c r="E534" s="56"/>
      <c r="F534" s="56"/>
      <c r="G534" s="56"/>
      <c r="H534" s="56"/>
      <c r="I534" s="56"/>
      <c r="J534" s="56"/>
      <c r="K534" s="56"/>
      <c r="L534" s="40"/>
      <c r="M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</row>
  </sheetData>
  <sheetProtection algorithmName="SHA-512" hashValue="MxaacjPSfTuqrArhl/4SZT/6RO1G47W8LxFkH06YhJXZcKKBUbBGPoNE+iKeJPH+3iVUn0Z/Gp+egjGmBs6iWg==" saltValue="mVmU/lBC0Bf98c5RMAMjacWmm2zmc+2bxSwRXNQY+DgvZRenQKhW2GwCWmVJsBLi6vO1xbuPhIPjTqH3s6odgQ==" spinCount="100000" sheet="1" objects="1" scenarios="1" formatColumns="0" formatRows="0" autoFilter="0"/>
  <autoFilter ref="C137:K533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88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80</v>
      </c>
    </row>
    <row r="4" spans="1:46" s="1" customFormat="1" ht="24.95" customHeight="1">
      <c r="B4" s="21"/>
      <c r="D4" s="118" t="s">
        <v>92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4" t="str">
        <f>'Rekapitulace stavby'!K6</f>
        <v>Oprava podkroví objektu č.p.325</v>
      </c>
      <c r="F7" s="315"/>
      <c r="G7" s="315"/>
      <c r="H7" s="315"/>
      <c r="L7" s="21"/>
    </row>
    <row r="8" spans="1:46" s="1" customFormat="1" ht="12" customHeight="1">
      <c r="B8" s="21"/>
      <c r="D8" s="120" t="s">
        <v>93</v>
      </c>
      <c r="L8" s="21"/>
    </row>
    <row r="9" spans="1:46" s="2" customFormat="1" ht="16.5" customHeight="1">
      <c r="A9" s="35"/>
      <c r="B9" s="40"/>
      <c r="C9" s="35"/>
      <c r="D9" s="35"/>
      <c r="E9" s="314" t="s">
        <v>94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658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659</v>
      </c>
      <c r="F11" s="317"/>
      <c r="G11" s="317"/>
      <c r="H11" s="317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31. 7. 2020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31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32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0" t="s">
        <v>1</v>
      </c>
      <c r="F29" s="320"/>
      <c r="G29" s="320"/>
      <c r="H29" s="320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33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35</v>
      </c>
      <c r="G34" s="35"/>
      <c r="H34" s="35"/>
      <c r="I34" s="128" t="s">
        <v>34</v>
      </c>
      <c r="J34" s="128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37</v>
      </c>
      <c r="E35" s="120" t="s">
        <v>38</v>
      </c>
      <c r="F35" s="130">
        <f>ROUND((SUM(BE126:BE207)),  2)</f>
        <v>0</v>
      </c>
      <c r="G35" s="35"/>
      <c r="H35" s="35"/>
      <c r="I35" s="131">
        <v>0.21</v>
      </c>
      <c r="J35" s="130">
        <f>ROUND(((SUM(BE126:BE207))*I35),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39</v>
      </c>
      <c r="F36" s="130">
        <f>ROUND((SUM(BF126:BF207)),  2)</f>
        <v>0</v>
      </c>
      <c r="G36" s="35"/>
      <c r="H36" s="35"/>
      <c r="I36" s="131">
        <v>0.15</v>
      </c>
      <c r="J36" s="130">
        <f>ROUND(((SUM(BF126:BF207))*I36),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40</v>
      </c>
      <c r="F37" s="130">
        <f>ROUND((SUM(BG126:BG207)),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41</v>
      </c>
      <c r="F38" s="130">
        <f>ROUND((SUM(BH126:BH207)),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ROUND((SUM(BI126:BI207)),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43</v>
      </c>
      <c r="E41" s="134"/>
      <c r="F41" s="134"/>
      <c r="G41" s="135" t="s">
        <v>44</v>
      </c>
      <c r="H41" s="136" t="s">
        <v>45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Oprava podkroví objektu č.p.325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93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94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658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9" t="str">
        <f>E11</f>
        <v>D.1.1.1 - Stříška nad vstupem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31. 7. 2020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96</v>
      </c>
      <c r="D96" s="151"/>
      <c r="E96" s="151"/>
      <c r="F96" s="151"/>
      <c r="G96" s="151"/>
      <c r="H96" s="151"/>
      <c r="I96" s="151"/>
      <c r="J96" s="152" t="s">
        <v>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98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99</v>
      </c>
    </row>
    <row r="99" spans="1:47" s="9" customFormat="1" ht="24.95" customHeight="1">
      <c r="B99" s="154"/>
      <c r="C99" s="155"/>
      <c r="D99" s="156" t="s">
        <v>109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660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111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113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118</v>
      </c>
      <c r="E103" s="162"/>
      <c r="F103" s="162"/>
      <c r="G103" s="162"/>
      <c r="H103" s="162"/>
      <c r="I103" s="162"/>
      <c r="J103" s="163">
        <f>J182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661</v>
      </c>
      <c r="E104" s="157"/>
      <c r="F104" s="157"/>
      <c r="G104" s="157"/>
      <c r="H104" s="157"/>
      <c r="I104" s="157"/>
      <c r="J104" s="158">
        <f>J201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122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1" t="str">
        <f>E7</f>
        <v>Oprava podkroví objektu č.p.325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93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1" t="s">
        <v>94</v>
      </c>
      <c r="F116" s="323"/>
      <c r="G116" s="323"/>
      <c r="H116" s="32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658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69" t="str">
        <f>E11</f>
        <v>D.1.1.1 - Stříška nad vstupem</v>
      </c>
      <c r="F118" s="323"/>
      <c r="G118" s="323"/>
      <c r="H118" s="323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 xml:space="preserve"> </v>
      </c>
      <c r="G120" s="37"/>
      <c r="H120" s="37"/>
      <c r="I120" s="30" t="s">
        <v>22</v>
      </c>
      <c r="J120" s="67" t="str">
        <f>IF(J14="","",J14)</f>
        <v>31. 7. 2020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 xml:space="preserve"> </v>
      </c>
      <c r="G122" s="37"/>
      <c r="H122" s="37"/>
      <c r="I122" s="30" t="s">
        <v>29</v>
      </c>
      <c r="J122" s="33" t="str">
        <f>E23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IF(E20="","",E20)</f>
        <v>Vyplň údaj</v>
      </c>
      <c r="G123" s="37"/>
      <c r="H123" s="37"/>
      <c r="I123" s="30" t="s">
        <v>31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123</v>
      </c>
      <c r="D125" s="168" t="s">
        <v>58</v>
      </c>
      <c r="E125" s="168" t="s">
        <v>54</v>
      </c>
      <c r="F125" s="168" t="s">
        <v>55</v>
      </c>
      <c r="G125" s="168" t="s">
        <v>124</v>
      </c>
      <c r="H125" s="168" t="s">
        <v>125</v>
      </c>
      <c r="I125" s="168" t="s">
        <v>126</v>
      </c>
      <c r="J125" s="169" t="s">
        <v>97</v>
      </c>
      <c r="K125" s="170" t="s">
        <v>127</v>
      </c>
      <c r="L125" s="171"/>
      <c r="M125" s="76" t="s">
        <v>1</v>
      </c>
      <c r="N125" s="77" t="s">
        <v>37</v>
      </c>
      <c r="O125" s="77" t="s">
        <v>128</v>
      </c>
      <c r="P125" s="77" t="s">
        <v>129</v>
      </c>
      <c r="Q125" s="77" t="s">
        <v>130</v>
      </c>
      <c r="R125" s="77" t="s">
        <v>131</v>
      </c>
      <c r="S125" s="77" t="s">
        <v>132</v>
      </c>
      <c r="T125" s="78" t="s">
        <v>133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134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P127+P201</f>
        <v>0</v>
      </c>
      <c r="Q126" s="80"/>
      <c r="R126" s="174">
        <f>R127+R201</f>
        <v>5.5462700500000004</v>
      </c>
      <c r="S126" s="80"/>
      <c r="T126" s="175">
        <f>T127+T201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99</v>
      </c>
      <c r="BK126" s="176">
        <f>BK127+BK201</f>
        <v>0</v>
      </c>
    </row>
    <row r="127" spans="1:63" s="12" customFormat="1" ht="25.9" customHeight="1">
      <c r="B127" s="177"/>
      <c r="C127" s="178"/>
      <c r="D127" s="179" t="s">
        <v>72</v>
      </c>
      <c r="E127" s="180" t="s">
        <v>251</v>
      </c>
      <c r="F127" s="180" t="s">
        <v>252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P128+P143+P163+P182</f>
        <v>0</v>
      </c>
      <c r="Q127" s="185"/>
      <c r="R127" s="186">
        <f>R128+R143+R163+R182</f>
        <v>5.5462700500000004</v>
      </c>
      <c r="S127" s="185"/>
      <c r="T127" s="187">
        <f>T128+T143+T163+T182</f>
        <v>0</v>
      </c>
      <c r="AR127" s="188" t="s">
        <v>84</v>
      </c>
      <c r="AT127" s="189" t="s">
        <v>72</v>
      </c>
      <c r="AU127" s="189" t="s">
        <v>73</v>
      </c>
      <c r="AY127" s="188" t="s">
        <v>137</v>
      </c>
      <c r="BK127" s="190">
        <f>BK128+BK143+BK163+BK182</f>
        <v>0</v>
      </c>
    </row>
    <row r="128" spans="1:63" s="12" customFormat="1" ht="22.9" customHeight="1">
      <c r="B128" s="177"/>
      <c r="C128" s="178"/>
      <c r="D128" s="179" t="s">
        <v>72</v>
      </c>
      <c r="E128" s="191" t="s">
        <v>662</v>
      </c>
      <c r="F128" s="191" t="s">
        <v>663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SUM(P129:P142)</f>
        <v>0</v>
      </c>
      <c r="Q128" s="185"/>
      <c r="R128" s="186">
        <f>SUM(R129:R142)</f>
        <v>2.6468600000000002E-2</v>
      </c>
      <c r="S128" s="185"/>
      <c r="T128" s="187">
        <f>SUM(T129:T142)</f>
        <v>0</v>
      </c>
      <c r="AR128" s="188" t="s">
        <v>84</v>
      </c>
      <c r="AT128" s="189" t="s">
        <v>72</v>
      </c>
      <c r="AU128" s="189" t="s">
        <v>80</v>
      </c>
      <c r="AY128" s="188" t="s">
        <v>137</v>
      </c>
      <c r="BK128" s="190">
        <f>SUM(BK129:BK142)</f>
        <v>0</v>
      </c>
    </row>
    <row r="129" spans="1:65" s="2" customFormat="1" ht="21.75" customHeight="1">
      <c r="A129" s="35"/>
      <c r="B129" s="36"/>
      <c r="C129" s="193" t="s">
        <v>80</v>
      </c>
      <c r="D129" s="193" t="s">
        <v>142</v>
      </c>
      <c r="E129" s="194" t="s">
        <v>664</v>
      </c>
      <c r="F129" s="195" t="s">
        <v>665</v>
      </c>
      <c r="G129" s="196" t="s">
        <v>145</v>
      </c>
      <c r="H129" s="197">
        <v>2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39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243</v>
      </c>
      <c r="AT129" s="205" t="s">
        <v>142</v>
      </c>
      <c r="AU129" s="205" t="s">
        <v>84</v>
      </c>
      <c r="AY129" s="18" t="s">
        <v>137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84</v>
      </c>
      <c r="BK129" s="206">
        <f>ROUND(I129*H129,2)</f>
        <v>0</v>
      </c>
      <c r="BL129" s="18" t="s">
        <v>243</v>
      </c>
      <c r="BM129" s="205" t="s">
        <v>666</v>
      </c>
    </row>
    <row r="130" spans="1:65" s="13" customFormat="1" ht="11.25">
      <c r="B130" s="207"/>
      <c r="C130" s="208"/>
      <c r="D130" s="209" t="s">
        <v>149</v>
      </c>
      <c r="E130" s="210" t="s">
        <v>1</v>
      </c>
      <c r="F130" s="211" t="s">
        <v>667</v>
      </c>
      <c r="G130" s="208"/>
      <c r="H130" s="212">
        <v>2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149</v>
      </c>
      <c r="AU130" s="218" t="s">
        <v>84</v>
      </c>
      <c r="AV130" s="13" t="s">
        <v>84</v>
      </c>
      <c r="AW130" s="13" t="s">
        <v>30</v>
      </c>
      <c r="AX130" s="13" t="s">
        <v>73</v>
      </c>
      <c r="AY130" s="218" t="s">
        <v>137</v>
      </c>
    </row>
    <row r="131" spans="1:65" s="14" customFormat="1" ht="11.25">
      <c r="B131" s="219"/>
      <c r="C131" s="220"/>
      <c r="D131" s="209" t="s">
        <v>149</v>
      </c>
      <c r="E131" s="221" t="s">
        <v>1</v>
      </c>
      <c r="F131" s="222" t="s">
        <v>151</v>
      </c>
      <c r="G131" s="220"/>
      <c r="H131" s="223">
        <v>2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149</v>
      </c>
      <c r="AU131" s="229" t="s">
        <v>84</v>
      </c>
      <c r="AV131" s="14" t="s">
        <v>147</v>
      </c>
      <c r="AW131" s="14" t="s">
        <v>30</v>
      </c>
      <c r="AX131" s="14" t="s">
        <v>80</v>
      </c>
      <c r="AY131" s="229" t="s">
        <v>137</v>
      </c>
    </row>
    <row r="132" spans="1:65" s="2" customFormat="1" ht="44.25" customHeight="1">
      <c r="A132" s="35"/>
      <c r="B132" s="36"/>
      <c r="C132" s="230" t="s">
        <v>84</v>
      </c>
      <c r="D132" s="230" t="s">
        <v>152</v>
      </c>
      <c r="E132" s="231" t="s">
        <v>668</v>
      </c>
      <c r="F132" s="232" t="s">
        <v>669</v>
      </c>
      <c r="G132" s="233" t="s">
        <v>145</v>
      </c>
      <c r="H132" s="234">
        <v>2.331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39</v>
      </c>
      <c r="O132" s="72"/>
      <c r="P132" s="203">
        <f>O132*H132</f>
        <v>0</v>
      </c>
      <c r="Q132" s="203">
        <v>4.0000000000000001E-3</v>
      </c>
      <c r="R132" s="203">
        <f>Q132*H132</f>
        <v>9.3240000000000007E-3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263</v>
      </c>
      <c r="AT132" s="205" t="s">
        <v>152</v>
      </c>
      <c r="AU132" s="205" t="s">
        <v>84</v>
      </c>
      <c r="AY132" s="18" t="s">
        <v>137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84</v>
      </c>
      <c r="BK132" s="206">
        <f>ROUND(I132*H132,2)</f>
        <v>0</v>
      </c>
      <c r="BL132" s="18" t="s">
        <v>243</v>
      </c>
      <c r="BM132" s="205" t="s">
        <v>670</v>
      </c>
    </row>
    <row r="133" spans="1:65" s="13" customFormat="1" ht="11.25">
      <c r="B133" s="207"/>
      <c r="C133" s="208"/>
      <c r="D133" s="209" t="s">
        <v>149</v>
      </c>
      <c r="E133" s="208"/>
      <c r="F133" s="211" t="s">
        <v>671</v>
      </c>
      <c r="G133" s="208"/>
      <c r="H133" s="212">
        <v>2.331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149</v>
      </c>
      <c r="AU133" s="218" t="s">
        <v>84</v>
      </c>
      <c r="AV133" s="13" t="s">
        <v>84</v>
      </c>
      <c r="AW133" s="13" t="s">
        <v>4</v>
      </c>
      <c r="AX133" s="13" t="s">
        <v>80</v>
      </c>
      <c r="AY133" s="218" t="s">
        <v>137</v>
      </c>
    </row>
    <row r="134" spans="1:65" s="2" customFormat="1" ht="21.75" customHeight="1">
      <c r="A134" s="35"/>
      <c r="B134" s="36"/>
      <c r="C134" s="193" t="s">
        <v>147</v>
      </c>
      <c r="D134" s="193" t="s">
        <v>142</v>
      </c>
      <c r="E134" s="194" t="s">
        <v>672</v>
      </c>
      <c r="F134" s="195" t="s">
        <v>673</v>
      </c>
      <c r="G134" s="196" t="s">
        <v>145</v>
      </c>
      <c r="H134" s="197">
        <v>2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39</v>
      </c>
      <c r="O134" s="72"/>
      <c r="P134" s="203">
        <f>O134*H134</f>
        <v>0</v>
      </c>
      <c r="Q134" s="203">
        <v>8.8000000000000003E-4</v>
      </c>
      <c r="R134" s="203">
        <f>Q134*H134</f>
        <v>1.7600000000000001E-3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243</v>
      </c>
      <c r="AT134" s="205" t="s">
        <v>142</v>
      </c>
      <c r="AU134" s="205" t="s">
        <v>84</v>
      </c>
      <c r="AY134" s="18" t="s">
        <v>137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84</v>
      </c>
      <c r="BK134" s="206">
        <f>ROUND(I134*H134,2)</f>
        <v>0</v>
      </c>
      <c r="BL134" s="18" t="s">
        <v>243</v>
      </c>
      <c r="BM134" s="205" t="s">
        <v>674</v>
      </c>
    </row>
    <row r="135" spans="1:65" s="13" customFormat="1" ht="11.25">
      <c r="B135" s="207"/>
      <c r="C135" s="208"/>
      <c r="D135" s="209" t="s">
        <v>149</v>
      </c>
      <c r="E135" s="210" t="s">
        <v>1</v>
      </c>
      <c r="F135" s="211" t="s">
        <v>675</v>
      </c>
      <c r="G135" s="208"/>
      <c r="H135" s="212">
        <v>2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149</v>
      </c>
      <c r="AU135" s="218" t="s">
        <v>84</v>
      </c>
      <c r="AV135" s="13" t="s">
        <v>84</v>
      </c>
      <c r="AW135" s="13" t="s">
        <v>30</v>
      </c>
      <c r="AX135" s="13" t="s">
        <v>73</v>
      </c>
      <c r="AY135" s="218" t="s">
        <v>137</v>
      </c>
    </row>
    <row r="136" spans="1:65" s="14" customFormat="1" ht="11.25">
      <c r="B136" s="219"/>
      <c r="C136" s="220"/>
      <c r="D136" s="209" t="s">
        <v>149</v>
      </c>
      <c r="E136" s="221" t="s">
        <v>1</v>
      </c>
      <c r="F136" s="222" t="s">
        <v>151</v>
      </c>
      <c r="G136" s="220"/>
      <c r="H136" s="223">
        <v>2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149</v>
      </c>
      <c r="AU136" s="229" t="s">
        <v>84</v>
      </c>
      <c r="AV136" s="14" t="s">
        <v>147</v>
      </c>
      <c r="AW136" s="14" t="s">
        <v>30</v>
      </c>
      <c r="AX136" s="14" t="s">
        <v>80</v>
      </c>
      <c r="AY136" s="229" t="s">
        <v>137</v>
      </c>
    </row>
    <row r="137" spans="1:65" s="2" customFormat="1" ht="44.25" customHeight="1">
      <c r="A137" s="35"/>
      <c r="B137" s="36"/>
      <c r="C137" s="230" t="s">
        <v>146</v>
      </c>
      <c r="D137" s="230" t="s">
        <v>152</v>
      </c>
      <c r="E137" s="231" t="s">
        <v>676</v>
      </c>
      <c r="F137" s="232" t="s">
        <v>677</v>
      </c>
      <c r="G137" s="233" t="s">
        <v>145</v>
      </c>
      <c r="H137" s="234">
        <v>2.331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39</v>
      </c>
      <c r="O137" s="72"/>
      <c r="P137" s="203">
        <f>O137*H137</f>
        <v>0</v>
      </c>
      <c r="Q137" s="203">
        <v>6.6E-3</v>
      </c>
      <c r="R137" s="203">
        <f>Q137*H137</f>
        <v>1.53846E-2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263</v>
      </c>
      <c r="AT137" s="205" t="s">
        <v>152</v>
      </c>
      <c r="AU137" s="205" t="s">
        <v>84</v>
      </c>
      <c r="AY137" s="18" t="s">
        <v>137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84</v>
      </c>
      <c r="BK137" s="206">
        <f>ROUND(I137*H137,2)</f>
        <v>0</v>
      </c>
      <c r="BL137" s="18" t="s">
        <v>243</v>
      </c>
      <c r="BM137" s="205" t="s">
        <v>678</v>
      </c>
    </row>
    <row r="138" spans="1:65" s="13" customFormat="1" ht="11.25">
      <c r="B138" s="207"/>
      <c r="C138" s="208"/>
      <c r="D138" s="209" t="s">
        <v>149</v>
      </c>
      <c r="E138" s="210" t="s">
        <v>1</v>
      </c>
      <c r="F138" s="211" t="s">
        <v>675</v>
      </c>
      <c r="G138" s="208"/>
      <c r="H138" s="212">
        <v>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149</v>
      </c>
      <c r="AU138" s="218" t="s">
        <v>84</v>
      </c>
      <c r="AV138" s="13" t="s">
        <v>84</v>
      </c>
      <c r="AW138" s="13" t="s">
        <v>30</v>
      </c>
      <c r="AX138" s="13" t="s">
        <v>73</v>
      </c>
      <c r="AY138" s="218" t="s">
        <v>137</v>
      </c>
    </row>
    <row r="139" spans="1:65" s="14" customFormat="1" ht="11.25">
      <c r="B139" s="219"/>
      <c r="C139" s="220"/>
      <c r="D139" s="209" t="s">
        <v>149</v>
      </c>
      <c r="E139" s="221" t="s">
        <v>1</v>
      </c>
      <c r="F139" s="222" t="s">
        <v>151</v>
      </c>
      <c r="G139" s="220"/>
      <c r="H139" s="223">
        <v>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149</v>
      </c>
      <c r="AU139" s="229" t="s">
        <v>84</v>
      </c>
      <c r="AV139" s="14" t="s">
        <v>147</v>
      </c>
      <c r="AW139" s="14" t="s">
        <v>30</v>
      </c>
      <c r="AX139" s="14" t="s">
        <v>80</v>
      </c>
      <c r="AY139" s="229" t="s">
        <v>137</v>
      </c>
    </row>
    <row r="140" spans="1:65" s="13" customFormat="1" ht="11.25">
      <c r="B140" s="207"/>
      <c r="C140" s="208"/>
      <c r="D140" s="209" t="s">
        <v>149</v>
      </c>
      <c r="E140" s="208"/>
      <c r="F140" s="211" t="s">
        <v>671</v>
      </c>
      <c r="G140" s="208"/>
      <c r="H140" s="212">
        <v>2.331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149</v>
      </c>
      <c r="AU140" s="218" t="s">
        <v>84</v>
      </c>
      <c r="AV140" s="13" t="s">
        <v>84</v>
      </c>
      <c r="AW140" s="13" t="s">
        <v>4</v>
      </c>
      <c r="AX140" s="13" t="s">
        <v>80</v>
      </c>
      <c r="AY140" s="218" t="s">
        <v>137</v>
      </c>
    </row>
    <row r="141" spans="1:65" s="2" customFormat="1" ht="21.75" customHeight="1">
      <c r="A141" s="35"/>
      <c r="B141" s="36"/>
      <c r="C141" s="193" t="s">
        <v>166</v>
      </c>
      <c r="D141" s="193" t="s">
        <v>142</v>
      </c>
      <c r="E141" s="194" t="s">
        <v>679</v>
      </c>
      <c r="F141" s="195" t="s">
        <v>680</v>
      </c>
      <c r="G141" s="196" t="s">
        <v>237</v>
      </c>
      <c r="H141" s="197">
        <v>2.5999999999999999E-2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39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243</v>
      </c>
      <c r="AT141" s="205" t="s">
        <v>142</v>
      </c>
      <c r="AU141" s="205" t="s">
        <v>84</v>
      </c>
      <c r="AY141" s="18" t="s">
        <v>137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84</v>
      </c>
      <c r="BK141" s="206">
        <f>ROUND(I141*H141,2)</f>
        <v>0</v>
      </c>
      <c r="BL141" s="18" t="s">
        <v>243</v>
      </c>
      <c r="BM141" s="205" t="s">
        <v>681</v>
      </c>
    </row>
    <row r="142" spans="1:65" s="2" customFormat="1" ht="21.75" customHeight="1">
      <c r="A142" s="35"/>
      <c r="B142" s="36"/>
      <c r="C142" s="193" t="s">
        <v>138</v>
      </c>
      <c r="D142" s="193" t="s">
        <v>142</v>
      </c>
      <c r="E142" s="194" t="s">
        <v>682</v>
      </c>
      <c r="F142" s="195" t="s">
        <v>683</v>
      </c>
      <c r="G142" s="196" t="s">
        <v>237</v>
      </c>
      <c r="H142" s="197">
        <v>2.5999999999999999E-2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39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243</v>
      </c>
      <c r="AT142" s="205" t="s">
        <v>142</v>
      </c>
      <c r="AU142" s="205" t="s">
        <v>84</v>
      </c>
      <c r="AY142" s="18" t="s">
        <v>137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84</v>
      </c>
      <c r="BK142" s="206">
        <f>ROUND(I142*H142,2)</f>
        <v>0</v>
      </c>
      <c r="BL142" s="18" t="s">
        <v>243</v>
      </c>
      <c r="BM142" s="205" t="s">
        <v>684</v>
      </c>
    </row>
    <row r="143" spans="1:65" s="12" customFormat="1" ht="22.9" customHeight="1">
      <c r="B143" s="177"/>
      <c r="C143" s="178"/>
      <c r="D143" s="179" t="s">
        <v>72</v>
      </c>
      <c r="E143" s="191" t="s">
        <v>305</v>
      </c>
      <c r="F143" s="191" t="s">
        <v>306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SUM(P144:P162)</f>
        <v>0</v>
      </c>
      <c r="Q143" s="185"/>
      <c r="R143" s="186">
        <f>SUM(R144:R162)</f>
        <v>5.5008934500000004</v>
      </c>
      <c r="S143" s="185"/>
      <c r="T143" s="187">
        <f>SUM(T144:T162)</f>
        <v>0</v>
      </c>
      <c r="AR143" s="188" t="s">
        <v>84</v>
      </c>
      <c r="AT143" s="189" t="s">
        <v>72</v>
      </c>
      <c r="AU143" s="189" t="s">
        <v>80</v>
      </c>
      <c r="AY143" s="188" t="s">
        <v>137</v>
      </c>
      <c r="BK143" s="190">
        <f>SUM(BK144:BK162)</f>
        <v>0</v>
      </c>
    </row>
    <row r="144" spans="1:65" s="2" customFormat="1" ht="21.75" customHeight="1">
      <c r="A144" s="35"/>
      <c r="B144" s="36"/>
      <c r="C144" s="193" t="s">
        <v>179</v>
      </c>
      <c r="D144" s="193" t="s">
        <v>142</v>
      </c>
      <c r="E144" s="194" t="s">
        <v>685</v>
      </c>
      <c r="F144" s="195" t="s">
        <v>686</v>
      </c>
      <c r="G144" s="196" t="s">
        <v>310</v>
      </c>
      <c r="H144" s="197">
        <v>6.5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39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243</v>
      </c>
      <c r="AT144" s="205" t="s">
        <v>142</v>
      </c>
      <c r="AU144" s="205" t="s">
        <v>84</v>
      </c>
      <c r="AY144" s="18" t="s">
        <v>137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84</v>
      </c>
      <c r="BK144" s="206">
        <f>ROUND(I144*H144,2)</f>
        <v>0</v>
      </c>
      <c r="BL144" s="18" t="s">
        <v>243</v>
      </c>
      <c r="BM144" s="205" t="s">
        <v>687</v>
      </c>
    </row>
    <row r="145" spans="1:65" s="13" customFormat="1" ht="11.25">
      <c r="B145" s="207"/>
      <c r="C145" s="208"/>
      <c r="D145" s="209" t="s">
        <v>149</v>
      </c>
      <c r="E145" s="210" t="s">
        <v>1</v>
      </c>
      <c r="F145" s="211" t="s">
        <v>688</v>
      </c>
      <c r="G145" s="208"/>
      <c r="H145" s="212">
        <v>6.5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149</v>
      </c>
      <c r="AU145" s="218" t="s">
        <v>84</v>
      </c>
      <c r="AV145" s="13" t="s">
        <v>84</v>
      </c>
      <c r="AW145" s="13" t="s">
        <v>30</v>
      </c>
      <c r="AX145" s="13" t="s">
        <v>73</v>
      </c>
      <c r="AY145" s="218" t="s">
        <v>137</v>
      </c>
    </row>
    <row r="146" spans="1:65" s="14" customFormat="1" ht="11.25">
      <c r="B146" s="219"/>
      <c r="C146" s="220"/>
      <c r="D146" s="209" t="s">
        <v>149</v>
      </c>
      <c r="E146" s="221" t="s">
        <v>1</v>
      </c>
      <c r="F146" s="222" t="s">
        <v>151</v>
      </c>
      <c r="G146" s="220"/>
      <c r="H146" s="223">
        <v>6.5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149</v>
      </c>
      <c r="AU146" s="229" t="s">
        <v>84</v>
      </c>
      <c r="AV146" s="14" t="s">
        <v>147</v>
      </c>
      <c r="AW146" s="14" t="s">
        <v>30</v>
      </c>
      <c r="AX146" s="14" t="s">
        <v>80</v>
      </c>
      <c r="AY146" s="229" t="s">
        <v>137</v>
      </c>
    </row>
    <row r="147" spans="1:65" s="2" customFormat="1" ht="16.5" customHeight="1">
      <c r="A147" s="35"/>
      <c r="B147" s="36"/>
      <c r="C147" s="230" t="s">
        <v>155</v>
      </c>
      <c r="D147" s="230" t="s">
        <v>152</v>
      </c>
      <c r="E147" s="231" t="s">
        <v>689</v>
      </c>
      <c r="F147" s="232" t="s">
        <v>690</v>
      </c>
      <c r="G147" s="233" t="s">
        <v>691</v>
      </c>
      <c r="H147" s="234">
        <v>2</v>
      </c>
      <c r="I147" s="235"/>
      <c r="J147" s="236">
        <f>ROUND(I147*H147,2)</f>
        <v>0</v>
      </c>
      <c r="K147" s="237"/>
      <c r="L147" s="238"/>
      <c r="M147" s="239" t="s">
        <v>1</v>
      </c>
      <c r="N147" s="240" t="s">
        <v>39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263</v>
      </c>
      <c r="AT147" s="205" t="s">
        <v>152</v>
      </c>
      <c r="AU147" s="205" t="s">
        <v>84</v>
      </c>
      <c r="AY147" s="18" t="s">
        <v>137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84</v>
      </c>
      <c r="BK147" s="206">
        <f>ROUND(I147*H147,2)</f>
        <v>0</v>
      </c>
      <c r="BL147" s="18" t="s">
        <v>243</v>
      </c>
      <c r="BM147" s="205" t="s">
        <v>692</v>
      </c>
    </row>
    <row r="148" spans="1:65" s="13" customFormat="1" ht="11.25">
      <c r="B148" s="207"/>
      <c r="C148" s="208"/>
      <c r="D148" s="209" t="s">
        <v>149</v>
      </c>
      <c r="E148" s="210" t="s">
        <v>1</v>
      </c>
      <c r="F148" s="211" t="s">
        <v>693</v>
      </c>
      <c r="G148" s="208"/>
      <c r="H148" s="212">
        <v>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149</v>
      </c>
      <c r="AU148" s="218" t="s">
        <v>84</v>
      </c>
      <c r="AV148" s="13" t="s">
        <v>84</v>
      </c>
      <c r="AW148" s="13" t="s">
        <v>30</v>
      </c>
      <c r="AX148" s="13" t="s">
        <v>73</v>
      </c>
      <c r="AY148" s="218" t="s">
        <v>137</v>
      </c>
    </row>
    <row r="149" spans="1:65" s="14" customFormat="1" ht="11.25">
      <c r="B149" s="219"/>
      <c r="C149" s="220"/>
      <c r="D149" s="209" t="s">
        <v>149</v>
      </c>
      <c r="E149" s="221" t="s">
        <v>1</v>
      </c>
      <c r="F149" s="222" t="s">
        <v>151</v>
      </c>
      <c r="G149" s="220"/>
      <c r="H149" s="223">
        <v>2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149</v>
      </c>
      <c r="AU149" s="229" t="s">
        <v>84</v>
      </c>
      <c r="AV149" s="14" t="s">
        <v>147</v>
      </c>
      <c r="AW149" s="14" t="s">
        <v>30</v>
      </c>
      <c r="AX149" s="14" t="s">
        <v>80</v>
      </c>
      <c r="AY149" s="229" t="s">
        <v>137</v>
      </c>
    </row>
    <row r="150" spans="1:65" s="2" customFormat="1" ht="21.75" customHeight="1">
      <c r="A150" s="35"/>
      <c r="B150" s="36"/>
      <c r="C150" s="193" t="s">
        <v>171</v>
      </c>
      <c r="D150" s="193" t="s">
        <v>142</v>
      </c>
      <c r="E150" s="194" t="s">
        <v>694</v>
      </c>
      <c r="F150" s="195" t="s">
        <v>695</v>
      </c>
      <c r="G150" s="196" t="s">
        <v>329</v>
      </c>
      <c r="H150" s="197">
        <v>3.1E-2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39</v>
      </c>
      <c r="O150" s="72"/>
      <c r="P150" s="203">
        <f>O150*H150</f>
        <v>0</v>
      </c>
      <c r="Q150" s="203">
        <v>2.4469999999999999E-2</v>
      </c>
      <c r="R150" s="203">
        <f>Q150*H150</f>
        <v>7.5856999999999997E-4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243</v>
      </c>
      <c r="AT150" s="205" t="s">
        <v>142</v>
      </c>
      <c r="AU150" s="205" t="s">
        <v>84</v>
      </c>
      <c r="AY150" s="18" t="s">
        <v>137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84</v>
      </c>
      <c r="BK150" s="206">
        <f>ROUND(I150*H150,2)</f>
        <v>0</v>
      </c>
      <c r="BL150" s="18" t="s">
        <v>243</v>
      </c>
      <c r="BM150" s="205" t="s">
        <v>696</v>
      </c>
    </row>
    <row r="151" spans="1:65" s="13" customFormat="1" ht="11.25">
      <c r="B151" s="207"/>
      <c r="C151" s="208"/>
      <c r="D151" s="209" t="s">
        <v>149</v>
      </c>
      <c r="E151" s="210" t="s">
        <v>1</v>
      </c>
      <c r="F151" s="211" t="s">
        <v>697</v>
      </c>
      <c r="G151" s="208"/>
      <c r="H151" s="212">
        <v>3.1E-2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149</v>
      </c>
      <c r="AU151" s="218" t="s">
        <v>84</v>
      </c>
      <c r="AV151" s="13" t="s">
        <v>84</v>
      </c>
      <c r="AW151" s="13" t="s">
        <v>30</v>
      </c>
      <c r="AX151" s="13" t="s">
        <v>73</v>
      </c>
      <c r="AY151" s="218" t="s">
        <v>137</v>
      </c>
    </row>
    <row r="152" spans="1:65" s="14" customFormat="1" ht="11.25">
      <c r="B152" s="219"/>
      <c r="C152" s="220"/>
      <c r="D152" s="209" t="s">
        <v>149</v>
      </c>
      <c r="E152" s="221" t="s">
        <v>1</v>
      </c>
      <c r="F152" s="222" t="s">
        <v>151</v>
      </c>
      <c r="G152" s="220"/>
      <c r="H152" s="223">
        <v>3.1E-2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149</v>
      </c>
      <c r="AU152" s="229" t="s">
        <v>84</v>
      </c>
      <c r="AV152" s="14" t="s">
        <v>147</v>
      </c>
      <c r="AW152" s="14" t="s">
        <v>30</v>
      </c>
      <c r="AX152" s="14" t="s">
        <v>80</v>
      </c>
      <c r="AY152" s="229" t="s">
        <v>137</v>
      </c>
    </row>
    <row r="153" spans="1:65" s="2" customFormat="1" ht="21.75" customHeight="1">
      <c r="A153" s="35"/>
      <c r="B153" s="36"/>
      <c r="C153" s="193" t="s">
        <v>205</v>
      </c>
      <c r="D153" s="193" t="s">
        <v>142</v>
      </c>
      <c r="E153" s="194" t="s">
        <v>698</v>
      </c>
      <c r="F153" s="195" t="s">
        <v>699</v>
      </c>
      <c r="G153" s="196" t="s">
        <v>145</v>
      </c>
      <c r="H153" s="197">
        <v>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39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243</v>
      </c>
      <c r="AT153" s="205" t="s">
        <v>142</v>
      </c>
      <c r="AU153" s="205" t="s">
        <v>84</v>
      </c>
      <c r="AY153" s="18" t="s">
        <v>137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84</v>
      </c>
      <c r="BK153" s="206">
        <f>ROUND(I153*H153,2)</f>
        <v>0</v>
      </c>
      <c r="BL153" s="18" t="s">
        <v>243</v>
      </c>
      <c r="BM153" s="205" t="s">
        <v>700</v>
      </c>
    </row>
    <row r="154" spans="1:65" s="13" customFormat="1" ht="11.25">
      <c r="B154" s="207"/>
      <c r="C154" s="208"/>
      <c r="D154" s="209" t="s">
        <v>149</v>
      </c>
      <c r="E154" s="210" t="s">
        <v>1</v>
      </c>
      <c r="F154" s="211" t="s">
        <v>84</v>
      </c>
      <c r="G154" s="208"/>
      <c r="H154" s="212">
        <v>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149</v>
      </c>
      <c r="AU154" s="218" t="s">
        <v>84</v>
      </c>
      <c r="AV154" s="13" t="s">
        <v>84</v>
      </c>
      <c r="AW154" s="13" t="s">
        <v>30</v>
      </c>
      <c r="AX154" s="13" t="s">
        <v>73</v>
      </c>
      <c r="AY154" s="218" t="s">
        <v>137</v>
      </c>
    </row>
    <row r="155" spans="1:65" s="14" customFormat="1" ht="11.25">
      <c r="B155" s="219"/>
      <c r="C155" s="220"/>
      <c r="D155" s="209" t="s">
        <v>149</v>
      </c>
      <c r="E155" s="221" t="s">
        <v>1</v>
      </c>
      <c r="F155" s="222" t="s">
        <v>151</v>
      </c>
      <c r="G155" s="220"/>
      <c r="H155" s="223">
        <v>2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149</v>
      </c>
      <c r="AU155" s="229" t="s">
        <v>84</v>
      </c>
      <c r="AV155" s="14" t="s">
        <v>147</v>
      </c>
      <c r="AW155" s="14" t="s">
        <v>30</v>
      </c>
      <c r="AX155" s="14" t="s">
        <v>80</v>
      </c>
      <c r="AY155" s="229" t="s">
        <v>137</v>
      </c>
    </row>
    <row r="156" spans="1:65" s="2" customFormat="1" ht="16.5" customHeight="1">
      <c r="A156" s="35"/>
      <c r="B156" s="36"/>
      <c r="C156" s="230" t="s">
        <v>211</v>
      </c>
      <c r="D156" s="230" t="s">
        <v>152</v>
      </c>
      <c r="E156" s="231" t="s">
        <v>701</v>
      </c>
      <c r="F156" s="232" t="s">
        <v>702</v>
      </c>
      <c r="G156" s="233" t="s">
        <v>691</v>
      </c>
      <c r="H156" s="234">
        <v>10</v>
      </c>
      <c r="I156" s="235"/>
      <c r="J156" s="236">
        <f>ROUND(I156*H156,2)</f>
        <v>0</v>
      </c>
      <c r="K156" s="237"/>
      <c r="L156" s="238"/>
      <c r="M156" s="239" t="s">
        <v>1</v>
      </c>
      <c r="N156" s="240" t="s">
        <v>39</v>
      </c>
      <c r="O156" s="72"/>
      <c r="P156" s="203">
        <f>O156*H156</f>
        <v>0</v>
      </c>
      <c r="Q156" s="203">
        <v>0.55000000000000004</v>
      </c>
      <c r="R156" s="203">
        <f>Q156*H156</f>
        <v>5.5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263</v>
      </c>
      <c r="AT156" s="205" t="s">
        <v>152</v>
      </c>
      <c r="AU156" s="205" t="s">
        <v>84</v>
      </c>
      <c r="AY156" s="18" t="s">
        <v>137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84</v>
      </c>
      <c r="BK156" s="206">
        <f>ROUND(I156*H156,2)</f>
        <v>0</v>
      </c>
      <c r="BL156" s="18" t="s">
        <v>243</v>
      </c>
      <c r="BM156" s="205" t="s">
        <v>703</v>
      </c>
    </row>
    <row r="157" spans="1:65" s="13" customFormat="1" ht="11.25">
      <c r="B157" s="207"/>
      <c r="C157" s="208"/>
      <c r="D157" s="209" t="s">
        <v>149</v>
      </c>
      <c r="E157" s="210" t="s">
        <v>1</v>
      </c>
      <c r="F157" s="211" t="s">
        <v>704</v>
      </c>
      <c r="G157" s="208"/>
      <c r="H157" s="212">
        <v>10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149</v>
      </c>
      <c r="AU157" s="218" t="s">
        <v>84</v>
      </c>
      <c r="AV157" s="13" t="s">
        <v>84</v>
      </c>
      <c r="AW157" s="13" t="s">
        <v>30</v>
      </c>
      <c r="AX157" s="13" t="s">
        <v>73</v>
      </c>
      <c r="AY157" s="218" t="s">
        <v>137</v>
      </c>
    </row>
    <row r="158" spans="1:65" s="14" customFormat="1" ht="11.25">
      <c r="B158" s="219"/>
      <c r="C158" s="220"/>
      <c r="D158" s="209" t="s">
        <v>149</v>
      </c>
      <c r="E158" s="221" t="s">
        <v>1</v>
      </c>
      <c r="F158" s="222" t="s">
        <v>151</v>
      </c>
      <c r="G158" s="220"/>
      <c r="H158" s="223">
        <v>10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149</v>
      </c>
      <c r="AU158" s="229" t="s">
        <v>84</v>
      </c>
      <c r="AV158" s="14" t="s">
        <v>147</v>
      </c>
      <c r="AW158" s="14" t="s">
        <v>30</v>
      </c>
      <c r="AX158" s="14" t="s">
        <v>80</v>
      </c>
      <c r="AY158" s="229" t="s">
        <v>137</v>
      </c>
    </row>
    <row r="159" spans="1:65" s="2" customFormat="1" ht="21.75" customHeight="1">
      <c r="A159" s="35"/>
      <c r="B159" s="36"/>
      <c r="C159" s="193" t="s">
        <v>221</v>
      </c>
      <c r="D159" s="193" t="s">
        <v>142</v>
      </c>
      <c r="E159" s="194" t="s">
        <v>367</v>
      </c>
      <c r="F159" s="195" t="s">
        <v>368</v>
      </c>
      <c r="G159" s="196" t="s">
        <v>329</v>
      </c>
      <c r="H159" s="197">
        <v>4.8000000000000001E-2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39</v>
      </c>
      <c r="O159" s="72"/>
      <c r="P159" s="203">
        <f>O159*H159</f>
        <v>0</v>
      </c>
      <c r="Q159" s="203">
        <v>2.81E-3</v>
      </c>
      <c r="R159" s="203">
        <f>Q159*H159</f>
        <v>1.3488000000000001E-4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243</v>
      </c>
      <c r="AT159" s="205" t="s">
        <v>142</v>
      </c>
      <c r="AU159" s="205" t="s">
        <v>84</v>
      </c>
      <c r="AY159" s="18" t="s">
        <v>137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84</v>
      </c>
      <c r="BK159" s="206">
        <f>ROUND(I159*H159,2)</f>
        <v>0</v>
      </c>
      <c r="BL159" s="18" t="s">
        <v>243</v>
      </c>
      <c r="BM159" s="205" t="s">
        <v>705</v>
      </c>
    </row>
    <row r="160" spans="1:65" s="13" customFormat="1" ht="11.25">
      <c r="B160" s="207"/>
      <c r="C160" s="208"/>
      <c r="D160" s="209" t="s">
        <v>149</v>
      </c>
      <c r="E160" s="210" t="s">
        <v>1</v>
      </c>
      <c r="F160" s="211" t="s">
        <v>706</v>
      </c>
      <c r="G160" s="208"/>
      <c r="H160" s="212">
        <v>4.8000000000000001E-2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149</v>
      </c>
      <c r="AU160" s="218" t="s">
        <v>84</v>
      </c>
      <c r="AV160" s="13" t="s">
        <v>84</v>
      </c>
      <c r="AW160" s="13" t="s">
        <v>30</v>
      </c>
      <c r="AX160" s="13" t="s">
        <v>73</v>
      </c>
      <c r="AY160" s="218" t="s">
        <v>137</v>
      </c>
    </row>
    <row r="161" spans="1:65" s="14" customFormat="1" ht="11.25">
      <c r="B161" s="219"/>
      <c r="C161" s="220"/>
      <c r="D161" s="209" t="s">
        <v>149</v>
      </c>
      <c r="E161" s="221" t="s">
        <v>1</v>
      </c>
      <c r="F161" s="222" t="s">
        <v>151</v>
      </c>
      <c r="G161" s="220"/>
      <c r="H161" s="223">
        <v>4.8000000000000001E-2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149</v>
      </c>
      <c r="AU161" s="229" t="s">
        <v>84</v>
      </c>
      <c r="AV161" s="14" t="s">
        <v>147</v>
      </c>
      <c r="AW161" s="14" t="s">
        <v>30</v>
      </c>
      <c r="AX161" s="14" t="s">
        <v>80</v>
      </c>
      <c r="AY161" s="229" t="s">
        <v>137</v>
      </c>
    </row>
    <row r="162" spans="1:65" s="2" customFormat="1" ht="21.75" customHeight="1">
      <c r="A162" s="35"/>
      <c r="B162" s="36"/>
      <c r="C162" s="193" t="s">
        <v>228</v>
      </c>
      <c r="D162" s="193" t="s">
        <v>142</v>
      </c>
      <c r="E162" s="194" t="s">
        <v>707</v>
      </c>
      <c r="F162" s="195" t="s">
        <v>708</v>
      </c>
      <c r="G162" s="196" t="s">
        <v>571</v>
      </c>
      <c r="H162" s="262"/>
      <c r="I162" s="198"/>
      <c r="J162" s="199">
        <f>ROUND(I162*H162,2)</f>
        <v>0</v>
      </c>
      <c r="K162" s="200"/>
      <c r="L162" s="40"/>
      <c r="M162" s="201" t="s">
        <v>1</v>
      </c>
      <c r="N162" s="202" t="s">
        <v>39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243</v>
      </c>
      <c r="AT162" s="205" t="s">
        <v>142</v>
      </c>
      <c r="AU162" s="205" t="s">
        <v>84</v>
      </c>
      <c r="AY162" s="18" t="s">
        <v>137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84</v>
      </c>
      <c r="BK162" s="206">
        <f>ROUND(I162*H162,2)</f>
        <v>0</v>
      </c>
      <c r="BL162" s="18" t="s">
        <v>243</v>
      </c>
      <c r="BM162" s="205" t="s">
        <v>709</v>
      </c>
    </row>
    <row r="163" spans="1:65" s="12" customFormat="1" ht="22.9" customHeight="1">
      <c r="B163" s="177"/>
      <c r="C163" s="178"/>
      <c r="D163" s="179" t="s">
        <v>72</v>
      </c>
      <c r="E163" s="191" t="s">
        <v>415</v>
      </c>
      <c r="F163" s="191" t="s">
        <v>416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1.4544E-2</v>
      </c>
      <c r="S163" s="185"/>
      <c r="T163" s="187">
        <f>SUM(T164:T181)</f>
        <v>0</v>
      </c>
      <c r="AR163" s="188" t="s">
        <v>84</v>
      </c>
      <c r="AT163" s="189" t="s">
        <v>72</v>
      </c>
      <c r="AU163" s="189" t="s">
        <v>80</v>
      </c>
      <c r="AY163" s="188" t="s">
        <v>137</v>
      </c>
      <c r="BK163" s="190">
        <f>SUM(BK164:BK181)</f>
        <v>0</v>
      </c>
    </row>
    <row r="164" spans="1:65" s="2" customFormat="1" ht="21.75" customHeight="1">
      <c r="A164" s="35"/>
      <c r="B164" s="36"/>
      <c r="C164" s="193" t="s">
        <v>234</v>
      </c>
      <c r="D164" s="193" t="s">
        <v>142</v>
      </c>
      <c r="E164" s="194" t="s">
        <v>710</v>
      </c>
      <c r="F164" s="195" t="s">
        <v>711</v>
      </c>
      <c r="G164" s="196" t="s">
        <v>310</v>
      </c>
      <c r="H164" s="197">
        <v>3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39</v>
      </c>
      <c r="O164" s="72"/>
      <c r="P164" s="203">
        <f>O164*H164</f>
        <v>0</v>
      </c>
      <c r="Q164" s="203">
        <v>1.08E-3</v>
      </c>
      <c r="R164" s="203">
        <f>Q164*H164</f>
        <v>3.2399999999999998E-3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243</v>
      </c>
      <c r="AT164" s="205" t="s">
        <v>142</v>
      </c>
      <c r="AU164" s="205" t="s">
        <v>84</v>
      </c>
      <c r="AY164" s="18" t="s">
        <v>137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84</v>
      </c>
      <c r="BK164" s="206">
        <f>ROUND(I164*H164,2)</f>
        <v>0</v>
      </c>
      <c r="BL164" s="18" t="s">
        <v>243</v>
      </c>
      <c r="BM164" s="205" t="s">
        <v>712</v>
      </c>
    </row>
    <row r="165" spans="1:65" s="13" customFormat="1" ht="11.25">
      <c r="B165" s="207"/>
      <c r="C165" s="208"/>
      <c r="D165" s="209" t="s">
        <v>149</v>
      </c>
      <c r="E165" s="210" t="s">
        <v>1</v>
      </c>
      <c r="F165" s="211" t="s">
        <v>713</v>
      </c>
      <c r="G165" s="208"/>
      <c r="H165" s="212">
        <v>3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149</v>
      </c>
      <c r="AU165" s="218" t="s">
        <v>84</v>
      </c>
      <c r="AV165" s="13" t="s">
        <v>84</v>
      </c>
      <c r="AW165" s="13" t="s">
        <v>30</v>
      </c>
      <c r="AX165" s="13" t="s">
        <v>73</v>
      </c>
      <c r="AY165" s="218" t="s">
        <v>137</v>
      </c>
    </row>
    <row r="166" spans="1:65" s="14" customFormat="1" ht="11.25">
      <c r="B166" s="219"/>
      <c r="C166" s="220"/>
      <c r="D166" s="209" t="s">
        <v>149</v>
      </c>
      <c r="E166" s="221" t="s">
        <v>1</v>
      </c>
      <c r="F166" s="222" t="s">
        <v>151</v>
      </c>
      <c r="G166" s="220"/>
      <c r="H166" s="223">
        <v>3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149</v>
      </c>
      <c r="AU166" s="229" t="s">
        <v>84</v>
      </c>
      <c r="AV166" s="14" t="s">
        <v>147</v>
      </c>
      <c r="AW166" s="14" t="s">
        <v>30</v>
      </c>
      <c r="AX166" s="14" t="s">
        <v>80</v>
      </c>
      <c r="AY166" s="229" t="s">
        <v>137</v>
      </c>
    </row>
    <row r="167" spans="1:65" s="2" customFormat="1" ht="21.75" customHeight="1">
      <c r="A167" s="35"/>
      <c r="B167" s="36"/>
      <c r="C167" s="193" t="s">
        <v>8</v>
      </c>
      <c r="D167" s="193" t="s">
        <v>142</v>
      </c>
      <c r="E167" s="194" t="s">
        <v>714</v>
      </c>
      <c r="F167" s="195" t="s">
        <v>715</v>
      </c>
      <c r="G167" s="196" t="s">
        <v>310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39</v>
      </c>
      <c r="O167" s="72"/>
      <c r="P167" s="203">
        <f>O167*H167</f>
        <v>0</v>
      </c>
      <c r="Q167" s="203">
        <v>8.4999999999999995E-4</v>
      </c>
      <c r="R167" s="203">
        <f>Q167*H167</f>
        <v>8.4999999999999995E-4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243</v>
      </c>
      <c r="AT167" s="205" t="s">
        <v>142</v>
      </c>
      <c r="AU167" s="205" t="s">
        <v>84</v>
      </c>
      <c r="AY167" s="18" t="s">
        <v>137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84</v>
      </c>
      <c r="BK167" s="206">
        <f>ROUND(I167*H167,2)</f>
        <v>0</v>
      </c>
      <c r="BL167" s="18" t="s">
        <v>243</v>
      </c>
      <c r="BM167" s="205" t="s">
        <v>716</v>
      </c>
    </row>
    <row r="168" spans="1:65" s="13" customFormat="1" ht="11.25">
      <c r="B168" s="207"/>
      <c r="C168" s="208"/>
      <c r="D168" s="209" t="s">
        <v>149</v>
      </c>
      <c r="E168" s="210" t="s">
        <v>1</v>
      </c>
      <c r="F168" s="211" t="s">
        <v>80</v>
      </c>
      <c r="G168" s="208"/>
      <c r="H168" s="212">
        <v>1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149</v>
      </c>
      <c r="AU168" s="218" t="s">
        <v>84</v>
      </c>
      <c r="AV168" s="13" t="s">
        <v>84</v>
      </c>
      <c r="AW168" s="13" t="s">
        <v>30</v>
      </c>
      <c r="AX168" s="13" t="s">
        <v>73</v>
      </c>
      <c r="AY168" s="218" t="s">
        <v>137</v>
      </c>
    </row>
    <row r="169" spans="1:65" s="14" customFormat="1" ht="11.25">
      <c r="B169" s="219"/>
      <c r="C169" s="220"/>
      <c r="D169" s="209" t="s">
        <v>149</v>
      </c>
      <c r="E169" s="221" t="s">
        <v>1</v>
      </c>
      <c r="F169" s="222" t="s">
        <v>151</v>
      </c>
      <c r="G169" s="220"/>
      <c r="H169" s="223">
        <v>1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149</v>
      </c>
      <c r="AU169" s="229" t="s">
        <v>84</v>
      </c>
      <c r="AV169" s="14" t="s">
        <v>147</v>
      </c>
      <c r="AW169" s="14" t="s">
        <v>30</v>
      </c>
      <c r="AX169" s="14" t="s">
        <v>80</v>
      </c>
      <c r="AY169" s="229" t="s">
        <v>137</v>
      </c>
    </row>
    <row r="170" spans="1:65" s="2" customFormat="1" ht="33" customHeight="1">
      <c r="A170" s="35"/>
      <c r="B170" s="36"/>
      <c r="C170" s="193" t="s">
        <v>243</v>
      </c>
      <c r="D170" s="193" t="s">
        <v>142</v>
      </c>
      <c r="E170" s="194" t="s">
        <v>717</v>
      </c>
      <c r="F170" s="195" t="s">
        <v>718</v>
      </c>
      <c r="G170" s="196" t="s">
        <v>310</v>
      </c>
      <c r="H170" s="197">
        <v>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39</v>
      </c>
      <c r="O170" s="72"/>
      <c r="P170" s="203">
        <f>O170*H170</f>
        <v>0</v>
      </c>
      <c r="Q170" s="203">
        <v>1.49E-3</v>
      </c>
      <c r="R170" s="203">
        <f>Q170*H170</f>
        <v>2.98E-3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243</v>
      </c>
      <c r="AT170" s="205" t="s">
        <v>142</v>
      </c>
      <c r="AU170" s="205" t="s">
        <v>84</v>
      </c>
      <c r="AY170" s="18" t="s">
        <v>137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84</v>
      </c>
      <c r="BK170" s="206">
        <f>ROUND(I170*H170,2)</f>
        <v>0</v>
      </c>
      <c r="BL170" s="18" t="s">
        <v>243</v>
      </c>
      <c r="BM170" s="205" t="s">
        <v>719</v>
      </c>
    </row>
    <row r="171" spans="1:65" s="13" customFormat="1" ht="11.25">
      <c r="B171" s="207"/>
      <c r="C171" s="208"/>
      <c r="D171" s="209" t="s">
        <v>149</v>
      </c>
      <c r="E171" s="210" t="s">
        <v>1</v>
      </c>
      <c r="F171" s="211" t="s">
        <v>84</v>
      </c>
      <c r="G171" s="208"/>
      <c r="H171" s="212">
        <v>2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149</v>
      </c>
      <c r="AU171" s="218" t="s">
        <v>84</v>
      </c>
      <c r="AV171" s="13" t="s">
        <v>84</v>
      </c>
      <c r="AW171" s="13" t="s">
        <v>30</v>
      </c>
      <c r="AX171" s="13" t="s">
        <v>73</v>
      </c>
      <c r="AY171" s="218" t="s">
        <v>137</v>
      </c>
    </row>
    <row r="172" spans="1:65" s="14" customFormat="1" ht="11.25">
      <c r="B172" s="219"/>
      <c r="C172" s="220"/>
      <c r="D172" s="209" t="s">
        <v>149</v>
      </c>
      <c r="E172" s="221" t="s">
        <v>1</v>
      </c>
      <c r="F172" s="222" t="s">
        <v>151</v>
      </c>
      <c r="G172" s="220"/>
      <c r="H172" s="223">
        <v>2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149</v>
      </c>
      <c r="AU172" s="229" t="s">
        <v>84</v>
      </c>
      <c r="AV172" s="14" t="s">
        <v>147</v>
      </c>
      <c r="AW172" s="14" t="s">
        <v>30</v>
      </c>
      <c r="AX172" s="14" t="s">
        <v>80</v>
      </c>
      <c r="AY172" s="229" t="s">
        <v>137</v>
      </c>
    </row>
    <row r="173" spans="1:65" s="2" customFormat="1" ht="21.75" customHeight="1">
      <c r="A173" s="35"/>
      <c r="B173" s="36"/>
      <c r="C173" s="193" t="s">
        <v>247</v>
      </c>
      <c r="D173" s="193" t="s">
        <v>142</v>
      </c>
      <c r="E173" s="194" t="s">
        <v>720</v>
      </c>
      <c r="F173" s="195" t="s">
        <v>721</v>
      </c>
      <c r="G173" s="196" t="s">
        <v>310</v>
      </c>
      <c r="H173" s="197">
        <v>1.1000000000000001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39</v>
      </c>
      <c r="O173" s="72"/>
      <c r="P173" s="203">
        <f>O173*H173</f>
        <v>0</v>
      </c>
      <c r="Q173" s="203">
        <v>2.14E-3</v>
      </c>
      <c r="R173" s="203">
        <f>Q173*H173</f>
        <v>2.3540000000000002E-3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243</v>
      </c>
      <c r="AT173" s="205" t="s">
        <v>142</v>
      </c>
      <c r="AU173" s="205" t="s">
        <v>84</v>
      </c>
      <c r="AY173" s="18" t="s">
        <v>137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84</v>
      </c>
      <c r="BK173" s="206">
        <f>ROUND(I173*H173,2)</f>
        <v>0</v>
      </c>
      <c r="BL173" s="18" t="s">
        <v>243</v>
      </c>
      <c r="BM173" s="205" t="s">
        <v>722</v>
      </c>
    </row>
    <row r="174" spans="1:65" s="13" customFormat="1" ht="11.25">
      <c r="B174" s="207"/>
      <c r="C174" s="208"/>
      <c r="D174" s="209" t="s">
        <v>149</v>
      </c>
      <c r="E174" s="210" t="s">
        <v>1</v>
      </c>
      <c r="F174" s="211" t="s">
        <v>723</v>
      </c>
      <c r="G174" s="208"/>
      <c r="H174" s="212">
        <v>1.1000000000000001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149</v>
      </c>
      <c r="AU174" s="218" t="s">
        <v>84</v>
      </c>
      <c r="AV174" s="13" t="s">
        <v>84</v>
      </c>
      <c r="AW174" s="13" t="s">
        <v>30</v>
      </c>
      <c r="AX174" s="13" t="s">
        <v>73</v>
      </c>
      <c r="AY174" s="218" t="s">
        <v>137</v>
      </c>
    </row>
    <row r="175" spans="1:65" s="14" customFormat="1" ht="11.25">
      <c r="B175" s="219"/>
      <c r="C175" s="220"/>
      <c r="D175" s="209" t="s">
        <v>149</v>
      </c>
      <c r="E175" s="221" t="s">
        <v>1</v>
      </c>
      <c r="F175" s="222" t="s">
        <v>151</v>
      </c>
      <c r="G175" s="220"/>
      <c r="H175" s="223">
        <v>1.1000000000000001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149</v>
      </c>
      <c r="AU175" s="229" t="s">
        <v>84</v>
      </c>
      <c r="AV175" s="14" t="s">
        <v>147</v>
      </c>
      <c r="AW175" s="14" t="s">
        <v>30</v>
      </c>
      <c r="AX175" s="14" t="s">
        <v>80</v>
      </c>
      <c r="AY175" s="229" t="s">
        <v>137</v>
      </c>
    </row>
    <row r="176" spans="1:65" s="2" customFormat="1" ht="21.75" customHeight="1">
      <c r="A176" s="35"/>
      <c r="B176" s="36"/>
      <c r="C176" s="193" t="s">
        <v>255</v>
      </c>
      <c r="D176" s="193" t="s">
        <v>142</v>
      </c>
      <c r="E176" s="194" t="s">
        <v>724</v>
      </c>
      <c r="F176" s="195" t="s">
        <v>725</v>
      </c>
      <c r="G176" s="196" t="s">
        <v>177</v>
      </c>
      <c r="H176" s="197">
        <v>1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39</v>
      </c>
      <c r="O176" s="72"/>
      <c r="P176" s="203">
        <f>O176*H176</f>
        <v>0</v>
      </c>
      <c r="Q176" s="203">
        <v>2.9E-4</v>
      </c>
      <c r="R176" s="203">
        <f>Q176*H176</f>
        <v>2.9E-4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243</v>
      </c>
      <c r="AT176" s="205" t="s">
        <v>142</v>
      </c>
      <c r="AU176" s="205" t="s">
        <v>84</v>
      </c>
      <c r="AY176" s="18" t="s">
        <v>137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84</v>
      </c>
      <c r="BK176" s="206">
        <f>ROUND(I176*H176,2)</f>
        <v>0</v>
      </c>
      <c r="BL176" s="18" t="s">
        <v>243</v>
      </c>
      <c r="BM176" s="205" t="s">
        <v>726</v>
      </c>
    </row>
    <row r="177" spans="1:65" s="13" customFormat="1" ht="11.25">
      <c r="B177" s="207"/>
      <c r="C177" s="208"/>
      <c r="D177" s="209" t="s">
        <v>149</v>
      </c>
      <c r="E177" s="210" t="s">
        <v>1</v>
      </c>
      <c r="F177" s="211" t="s">
        <v>80</v>
      </c>
      <c r="G177" s="208"/>
      <c r="H177" s="212">
        <v>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149</v>
      </c>
      <c r="AU177" s="218" t="s">
        <v>84</v>
      </c>
      <c r="AV177" s="13" t="s">
        <v>84</v>
      </c>
      <c r="AW177" s="13" t="s">
        <v>30</v>
      </c>
      <c r="AX177" s="13" t="s">
        <v>80</v>
      </c>
      <c r="AY177" s="218" t="s">
        <v>137</v>
      </c>
    </row>
    <row r="178" spans="1:65" s="2" customFormat="1" ht="21.75" customHeight="1">
      <c r="A178" s="35"/>
      <c r="B178" s="36"/>
      <c r="C178" s="193" t="s">
        <v>260</v>
      </c>
      <c r="D178" s="193" t="s">
        <v>142</v>
      </c>
      <c r="E178" s="194" t="s">
        <v>727</v>
      </c>
      <c r="F178" s="195" t="s">
        <v>728</v>
      </c>
      <c r="G178" s="196" t="s">
        <v>310</v>
      </c>
      <c r="H178" s="197">
        <v>2.2999999999999998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39</v>
      </c>
      <c r="O178" s="72"/>
      <c r="P178" s="203">
        <f>O178*H178</f>
        <v>0</v>
      </c>
      <c r="Q178" s="203">
        <v>2.0999999999999999E-3</v>
      </c>
      <c r="R178" s="203">
        <f>Q178*H178</f>
        <v>4.8299999999999992E-3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243</v>
      </c>
      <c r="AT178" s="205" t="s">
        <v>142</v>
      </c>
      <c r="AU178" s="205" t="s">
        <v>84</v>
      </c>
      <c r="AY178" s="18" t="s">
        <v>137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84</v>
      </c>
      <c r="BK178" s="206">
        <f>ROUND(I178*H178,2)</f>
        <v>0</v>
      </c>
      <c r="BL178" s="18" t="s">
        <v>243</v>
      </c>
      <c r="BM178" s="205" t="s">
        <v>729</v>
      </c>
    </row>
    <row r="179" spans="1:65" s="13" customFormat="1" ht="11.25">
      <c r="B179" s="207"/>
      <c r="C179" s="208"/>
      <c r="D179" s="209" t="s">
        <v>149</v>
      </c>
      <c r="E179" s="210" t="s">
        <v>1</v>
      </c>
      <c r="F179" s="211" t="s">
        <v>730</v>
      </c>
      <c r="G179" s="208"/>
      <c r="H179" s="212">
        <v>2.2999999999999998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149</v>
      </c>
      <c r="AU179" s="218" t="s">
        <v>84</v>
      </c>
      <c r="AV179" s="13" t="s">
        <v>84</v>
      </c>
      <c r="AW179" s="13" t="s">
        <v>30</v>
      </c>
      <c r="AX179" s="13" t="s">
        <v>80</v>
      </c>
      <c r="AY179" s="218" t="s">
        <v>137</v>
      </c>
    </row>
    <row r="180" spans="1:65" s="2" customFormat="1" ht="21.75" customHeight="1">
      <c r="A180" s="35"/>
      <c r="B180" s="36"/>
      <c r="C180" s="193" t="s">
        <v>266</v>
      </c>
      <c r="D180" s="193" t="s">
        <v>142</v>
      </c>
      <c r="E180" s="194" t="s">
        <v>731</v>
      </c>
      <c r="F180" s="195" t="s">
        <v>732</v>
      </c>
      <c r="G180" s="196" t="s">
        <v>237</v>
      </c>
      <c r="H180" s="197">
        <v>1.4999999999999999E-2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39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243</v>
      </c>
      <c r="AT180" s="205" t="s">
        <v>142</v>
      </c>
      <c r="AU180" s="205" t="s">
        <v>84</v>
      </c>
      <c r="AY180" s="18" t="s">
        <v>137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84</v>
      </c>
      <c r="BK180" s="206">
        <f>ROUND(I180*H180,2)</f>
        <v>0</v>
      </c>
      <c r="BL180" s="18" t="s">
        <v>243</v>
      </c>
      <c r="BM180" s="205" t="s">
        <v>733</v>
      </c>
    </row>
    <row r="181" spans="1:65" s="2" customFormat="1" ht="21.75" customHeight="1">
      <c r="A181" s="35"/>
      <c r="B181" s="36"/>
      <c r="C181" s="193" t="s">
        <v>7</v>
      </c>
      <c r="D181" s="193" t="s">
        <v>142</v>
      </c>
      <c r="E181" s="194" t="s">
        <v>438</v>
      </c>
      <c r="F181" s="195" t="s">
        <v>439</v>
      </c>
      <c r="G181" s="196" t="s">
        <v>237</v>
      </c>
      <c r="H181" s="197">
        <v>1.4999999999999999E-2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39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243</v>
      </c>
      <c r="AT181" s="205" t="s">
        <v>142</v>
      </c>
      <c r="AU181" s="205" t="s">
        <v>84</v>
      </c>
      <c r="AY181" s="18" t="s">
        <v>137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84</v>
      </c>
      <c r="BK181" s="206">
        <f>ROUND(I181*H181,2)</f>
        <v>0</v>
      </c>
      <c r="BL181" s="18" t="s">
        <v>243</v>
      </c>
      <c r="BM181" s="205" t="s">
        <v>734</v>
      </c>
    </row>
    <row r="182" spans="1:65" s="12" customFormat="1" ht="22.9" customHeight="1">
      <c r="B182" s="177"/>
      <c r="C182" s="178"/>
      <c r="D182" s="179" t="s">
        <v>72</v>
      </c>
      <c r="E182" s="191" t="s">
        <v>597</v>
      </c>
      <c r="F182" s="191" t="s">
        <v>598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SUM(P183:P200)</f>
        <v>0</v>
      </c>
      <c r="Q182" s="185"/>
      <c r="R182" s="186">
        <f>SUM(R183:R200)</f>
        <v>4.3639999999999998E-3</v>
      </c>
      <c r="S182" s="185"/>
      <c r="T182" s="187">
        <f>SUM(T183:T200)</f>
        <v>0</v>
      </c>
      <c r="AR182" s="188" t="s">
        <v>84</v>
      </c>
      <c r="AT182" s="189" t="s">
        <v>72</v>
      </c>
      <c r="AU182" s="189" t="s">
        <v>80</v>
      </c>
      <c r="AY182" s="188" t="s">
        <v>137</v>
      </c>
      <c r="BK182" s="190">
        <f>SUM(BK183:BK200)</f>
        <v>0</v>
      </c>
    </row>
    <row r="183" spans="1:65" s="2" customFormat="1" ht="21.75" customHeight="1">
      <c r="A183" s="35"/>
      <c r="B183" s="36"/>
      <c r="C183" s="193" t="s">
        <v>274</v>
      </c>
      <c r="D183" s="193" t="s">
        <v>142</v>
      </c>
      <c r="E183" s="194" t="s">
        <v>735</v>
      </c>
      <c r="F183" s="195" t="s">
        <v>736</v>
      </c>
      <c r="G183" s="196" t="s">
        <v>145</v>
      </c>
      <c r="H183" s="197">
        <v>8.64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39</v>
      </c>
      <c r="O183" s="72"/>
      <c r="P183" s="203">
        <f>O183*H183</f>
        <v>0</v>
      </c>
      <c r="Q183" s="203">
        <v>2.2000000000000001E-4</v>
      </c>
      <c r="R183" s="203">
        <f>Q183*H183</f>
        <v>1.9008000000000002E-3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243</v>
      </c>
      <c r="AT183" s="205" t="s">
        <v>142</v>
      </c>
      <c r="AU183" s="205" t="s">
        <v>84</v>
      </c>
      <c r="AY183" s="18" t="s">
        <v>137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84</v>
      </c>
      <c r="BK183" s="206">
        <f>ROUND(I183*H183,2)</f>
        <v>0</v>
      </c>
      <c r="BL183" s="18" t="s">
        <v>243</v>
      </c>
      <c r="BM183" s="205" t="s">
        <v>737</v>
      </c>
    </row>
    <row r="184" spans="1:65" s="13" customFormat="1" ht="11.25">
      <c r="B184" s="207"/>
      <c r="C184" s="208"/>
      <c r="D184" s="209" t="s">
        <v>149</v>
      </c>
      <c r="E184" s="210" t="s">
        <v>1</v>
      </c>
      <c r="F184" s="211" t="s">
        <v>738</v>
      </c>
      <c r="G184" s="208"/>
      <c r="H184" s="212">
        <v>2.08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149</v>
      </c>
      <c r="AU184" s="218" t="s">
        <v>84</v>
      </c>
      <c r="AV184" s="13" t="s">
        <v>84</v>
      </c>
      <c r="AW184" s="13" t="s">
        <v>30</v>
      </c>
      <c r="AX184" s="13" t="s">
        <v>73</v>
      </c>
      <c r="AY184" s="218" t="s">
        <v>137</v>
      </c>
    </row>
    <row r="185" spans="1:65" s="14" customFormat="1" ht="11.25">
      <c r="B185" s="219"/>
      <c r="C185" s="220"/>
      <c r="D185" s="209" t="s">
        <v>149</v>
      </c>
      <c r="E185" s="221" t="s">
        <v>1</v>
      </c>
      <c r="F185" s="222" t="s">
        <v>151</v>
      </c>
      <c r="G185" s="220"/>
      <c r="H185" s="223">
        <v>2.08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149</v>
      </c>
      <c r="AU185" s="229" t="s">
        <v>84</v>
      </c>
      <c r="AV185" s="14" t="s">
        <v>147</v>
      </c>
      <c r="AW185" s="14" t="s">
        <v>30</v>
      </c>
      <c r="AX185" s="14" t="s">
        <v>73</v>
      </c>
      <c r="AY185" s="229" t="s">
        <v>137</v>
      </c>
    </row>
    <row r="186" spans="1:65" s="13" customFormat="1" ht="11.25">
      <c r="B186" s="207"/>
      <c r="C186" s="208"/>
      <c r="D186" s="209" t="s">
        <v>149</v>
      </c>
      <c r="E186" s="210" t="s">
        <v>1</v>
      </c>
      <c r="F186" s="211" t="s">
        <v>739</v>
      </c>
      <c r="G186" s="208"/>
      <c r="H186" s="212">
        <v>6.56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149</v>
      </c>
      <c r="AU186" s="218" t="s">
        <v>84</v>
      </c>
      <c r="AV186" s="13" t="s">
        <v>84</v>
      </c>
      <c r="AW186" s="13" t="s">
        <v>30</v>
      </c>
      <c r="AX186" s="13" t="s">
        <v>73</v>
      </c>
      <c r="AY186" s="218" t="s">
        <v>137</v>
      </c>
    </row>
    <row r="187" spans="1:65" s="14" customFormat="1" ht="11.25">
      <c r="B187" s="219"/>
      <c r="C187" s="220"/>
      <c r="D187" s="209" t="s">
        <v>149</v>
      </c>
      <c r="E187" s="221" t="s">
        <v>1</v>
      </c>
      <c r="F187" s="222" t="s">
        <v>151</v>
      </c>
      <c r="G187" s="220"/>
      <c r="H187" s="223">
        <v>6.56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149</v>
      </c>
      <c r="AU187" s="229" t="s">
        <v>84</v>
      </c>
      <c r="AV187" s="14" t="s">
        <v>147</v>
      </c>
      <c r="AW187" s="14" t="s">
        <v>30</v>
      </c>
      <c r="AX187" s="14" t="s">
        <v>73</v>
      </c>
      <c r="AY187" s="229" t="s">
        <v>137</v>
      </c>
    </row>
    <row r="188" spans="1:65" s="16" customFormat="1" ht="11.25">
      <c r="B188" s="251"/>
      <c r="C188" s="252"/>
      <c r="D188" s="209" t="s">
        <v>149</v>
      </c>
      <c r="E188" s="253" t="s">
        <v>1</v>
      </c>
      <c r="F188" s="254" t="s">
        <v>202</v>
      </c>
      <c r="G188" s="252"/>
      <c r="H188" s="255">
        <v>8.64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149</v>
      </c>
      <c r="AU188" s="261" t="s">
        <v>84</v>
      </c>
      <c r="AV188" s="16" t="s">
        <v>146</v>
      </c>
      <c r="AW188" s="16" t="s">
        <v>30</v>
      </c>
      <c r="AX188" s="16" t="s">
        <v>80</v>
      </c>
      <c r="AY188" s="261" t="s">
        <v>137</v>
      </c>
    </row>
    <row r="189" spans="1:65" s="2" customFormat="1" ht="21.75" customHeight="1">
      <c r="A189" s="35"/>
      <c r="B189" s="36"/>
      <c r="C189" s="193" t="s">
        <v>281</v>
      </c>
      <c r="D189" s="193" t="s">
        <v>142</v>
      </c>
      <c r="E189" s="194" t="s">
        <v>740</v>
      </c>
      <c r="F189" s="195" t="s">
        <v>741</v>
      </c>
      <c r="G189" s="196" t="s">
        <v>145</v>
      </c>
      <c r="H189" s="197">
        <v>8.64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39</v>
      </c>
      <c r="O189" s="72"/>
      <c r="P189" s="203">
        <f>O189*H189</f>
        <v>0</v>
      </c>
      <c r="Q189" s="203">
        <v>1.2999999999999999E-4</v>
      </c>
      <c r="R189" s="203">
        <f>Q189*H189</f>
        <v>1.1232E-3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243</v>
      </c>
      <c r="AT189" s="205" t="s">
        <v>142</v>
      </c>
      <c r="AU189" s="205" t="s">
        <v>84</v>
      </c>
      <c r="AY189" s="18" t="s">
        <v>137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84</v>
      </c>
      <c r="BK189" s="206">
        <f>ROUND(I189*H189,2)</f>
        <v>0</v>
      </c>
      <c r="BL189" s="18" t="s">
        <v>243</v>
      </c>
      <c r="BM189" s="205" t="s">
        <v>742</v>
      </c>
    </row>
    <row r="190" spans="1:65" s="13" customFormat="1" ht="11.25">
      <c r="B190" s="207"/>
      <c r="C190" s="208"/>
      <c r="D190" s="209" t="s">
        <v>149</v>
      </c>
      <c r="E190" s="210" t="s">
        <v>1</v>
      </c>
      <c r="F190" s="211" t="s">
        <v>738</v>
      </c>
      <c r="G190" s="208"/>
      <c r="H190" s="212">
        <v>2.08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149</v>
      </c>
      <c r="AU190" s="218" t="s">
        <v>84</v>
      </c>
      <c r="AV190" s="13" t="s">
        <v>84</v>
      </c>
      <c r="AW190" s="13" t="s">
        <v>30</v>
      </c>
      <c r="AX190" s="13" t="s">
        <v>73</v>
      </c>
      <c r="AY190" s="218" t="s">
        <v>137</v>
      </c>
    </row>
    <row r="191" spans="1:65" s="14" customFormat="1" ht="11.25">
      <c r="B191" s="219"/>
      <c r="C191" s="220"/>
      <c r="D191" s="209" t="s">
        <v>149</v>
      </c>
      <c r="E191" s="221" t="s">
        <v>1</v>
      </c>
      <c r="F191" s="222" t="s">
        <v>151</v>
      </c>
      <c r="G191" s="220"/>
      <c r="H191" s="223">
        <v>2.08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149</v>
      </c>
      <c r="AU191" s="229" t="s">
        <v>84</v>
      </c>
      <c r="AV191" s="14" t="s">
        <v>147</v>
      </c>
      <c r="AW191" s="14" t="s">
        <v>30</v>
      </c>
      <c r="AX191" s="14" t="s">
        <v>73</v>
      </c>
      <c r="AY191" s="229" t="s">
        <v>137</v>
      </c>
    </row>
    <row r="192" spans="1:65" s="13" customFormat="1" ht="11.25">
      <c r="B192" s="207"/>
      <c r="C192" s="208"/>
      <c r="D192" s="209" t="s">
        <v>149</v>
      </c>
      <c r="E192" s="210" t="s">
        <v>1</v>
      </c>
      <c r="F192" s="211" t="s">
        <v>739</v>
      </c>
      <c r="G192" s="208"/>
      <c r="H192" s="212">
        <v>6.56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149</v>
      </c>
      <c r="AU192" s="218" t="s">
        <v>84</v>
      </c>
      <c r="AV192" s="13" t="s">
        <v>84</v>
      </c>
      <c r="AW192" s="13" t="s">
        <v>30</v>
      </c>
      <c r="AX192" s="13" t="s">
        <v>73</v>
      </c>
      <c r="AY192" s="218" t="s">
        <v>137</v>
      </c>
    </row>
    <row r="193" spans="1:65" s="14" customFormat="1" ht="11.25">
      <c r="B193" s="219"/>
      <c r="C193" s="220"/>
      <c r="D193" s="209" t="s">
        <v>149</v>
      </c>
      <c r="E193" s="221" t="s">
        <v>1</v>
      </c>
      <c r="F193" s="222" t="s">
        <v>151</v>
      </c>
      <c r="G193" s="220"/>
      <c r="H193" s="223">
        <v>6.56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149</v>
      </c>
      <c r="AU193" s="229" t="s">
        <v>84</v>
      </c>
      <c r="AV193" s="14" t="s">
        <v>147</v>
      </c>
      <c r="AW193" s="14" t="s">
        <v>30</v>
      </c>
      <c r="AX193" s="14" t="s">
        <v>73</v>
      </c>
      <c r="AY193" s="229" t="s">
        <v>137</v>
      </c>
    </row>
    <row r="194" spans="1:65" s="16" customFormat="1" ht="11.25">
      <c r="B194" s="251"/>
      <c r="C194" s="252"/>
      <c r="D194" s="209" t="s">
        <v>149</v>
      </c>
      <c r="E194" s="253" t="s">
        <v>1</v>
      </c>
      <c r="F194" s="254" t="s">
        <v>202</v>
      </c>
      <c r="G194" s="252"/>
      <c r="H194" s="255">
        <v>8.64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149</v>
      </c>
      <c r="AU194" s="261" t="s">
        <v>84</v>
      </c>
      <c r="AV194" s="16" t="s">
        <v>146</v>
      </c>
      <c r="AW194" s="16" t="s">
        <v>30</v>
      </c>
      <c r="AX194" s="16" t="s">
        <v>80</v>
      </c>
      <c r="AY194" s="261" t="s">
        <v>137</v>
      </c>
    </row>
    <row r="195" spans="1:65" s="2" customFormat="1" ht="21.75" customHeight="1">
      <c r="A195" s="35"/>
      <c r="B195" s="36"/>
      <c r="C195" s="193" t="s">
        <v>287</v>
      </c>
      <c r="D195" s="193" t="s">
        <v>142</v>
      </c>
      <c r="E195" s="194" t="s">
        <v>743</v>
      </c>
      <c r="F195" s="195" t="s">
        <v>744</v>
      </c>
      <c r="G195" s="196" t="s">
        <v>145</v>
      </c>
      <c r="H195" s="197">
        <v>5.36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39</v>
      </c>
      <c r="O195" s="72"/>
      <c r="P195" s="203">
        <f>O195*H195</f>
        <v>0</v>
      </c>
      <c r="Q195" s="203">
        <v>2.5000000000000001E-4</v>
      </c>
      <c r="R195" s="203">
        <f>Q195*H195</f>
        <v>1.34E-3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243</v>
      </c>
      <c r="AT195" s="205" t="s">
        <v>142</v>
      </c>
      <c r="AU195" s="205" t="s">
        <v>84</v>
      </c>
      <c r="AY195" s="18" t="s">
        <v>137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84</v>
      </c>
      <c r="BK195" s="206">
        <f>ROUND(I195*H195,2)</f>
        <v>0</v>
      </c>
      <c r="BL195" s="18" t="s">
        <v>243</v>
      </c>
      <c r="BM195" s="205" t="s">
        <v>745</v>
      </c>
    </row>
    <row r="196" spans="1:65" s="13" customFormat="1" ht="11.25">
      <c r="B196" s="207"/>
      <c r="C196" s="208"/>
      <c r="D196" s="209" t="s">
        <v>149</v>
      </c>
      <c r="E196" s="210" t="s">
        <v>1</v>
      </c>
      <c r="F196" s="211" t="s">
        <v>738</v>
      </c>
      <c r="G196" s="208"/>
      <c r="H196" s="212">
        <v>2.08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149</v>
      </c>
      <c r="AU196" s="218" t="s">
        <v>84</v>
      </c>
      <c r="AV196" s="13" t="s">
        <v>84</v>
      </c>
      <c r="AW196" s="13" t="s">
        <v>30</v>
      </c>
      <c r="AX196" s="13" t="s">
        <v>73</v>
      </c>
      <c r="AY196" s="218" t="s">
        <v>137</v>
      </c>
    </row>
    <row r="197" spans="1:65" s="14" customFormat="1" ht="11.25">
      <c r="B197" s="219"/>
      <c r="C197" s="220"/>
      <c r="D197" s="209" t="s">
        <v>149</v>
      </c>
      <c r="E197" s="221" t="s">
        <v>1</v>
      </c>
      <c r="F197" s="222" t="s">
        <v>151</v>
      </c>
      <c r="G197" s="220"/>
      <c r="H197" s="223">
        <v>2.08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149</v>
      </c>
      <c r="AU197" s="229" t="s">
        <v>84</v>
      </c>
      <c r="AV197" s="14" t="s">
        <v>147</v>
      </c>
      <c r="AW197" s="14" t="s">
        <v>30</v>
      </c>
      <c r="AX197" s="14" t="s">
        <v>73</v>
      </c>
      <c r="AY197" s="229" t="s">
        <v>137</v>
      </c>
    </row>
    <row r="198" spans="1:65" s="13" customFormat="1" ht="22.5">
      <c r="B198" s="207"/>
      <c r="C198" s="208"/>
      <c r="D198" s="209" t="s">
        <v>149</v>
      </c>
      <c r="E198" s="210" t="s">
        <v>1</v>
      </c>
      <c r="F198" s="211" t="s">
        <v>746</v>
      </c>
      <c r="G198" s="208"/>
      <c r="H198" s="212">
        <v>3.28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149</v>
      </c>
      <c r="AU198" s="218" t="s">
        <v>84</v>
      </c>
      <c r="AV198" s="13" t="s">
        <v>84</v>
      </c>
      <c r="AW198" s="13" t="s">
        <v>30</v>
      </c>
      <c r="AX198" s="13" t="s">
        <v>73</v>
      </c>
      <c r="AY198" s="218" t="s">
        <v>137</v>
      </c>
    </row>
    <row r="199" spans="1:65" s="14" customFormat="1" ht="11.25">
      <c r="B199" s="219"/>
      <c r="C199" s="220"/>
      <c r="D199" s="209" t="s">
        <v>149</v>
      </c>
      <c r="E199" s="221" t="s">
        <v>1</v>
      </c>
      <c r="F199" s="222" t="s">
        <v>151</v>
      </c>
      <c r="G199" s="220"/>
      <c r="H199" s="223">
        <v>3.28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149</v>
      </c>
      <c r="AU199" s="229" t="s">
        <v>84</v>
      </c>
      <c r="AV199" s="14" t="s">
        <v>147</v>
      </c>
      <c r="AW199" s="14" t="s">
        <v>30</v>
      </c>
      <c r="AX199" s="14" t="s">
        <v>73</v>
      </c>
      <c r="AY199" s="229" t="s">
        <v>137</v>
      </c>
    </row>
    <row r="200" spans="1:65" s="16" customFormat="1" ht="11.25">
      <c r="B200" s="251"/>
      <c r="C200" s="252"/>
      <c r="D200" s="209" t="s">
        <v>149</v>
      </c>
      <c r="E200" s="253" t="s">
        <v>1</v>
      </c>
      <c r="F200" s="254" t="s">
        <v>202</v>
      </c>
      <c r="G200" s="252"/>
      <c r="H200" s="255">
        <v>5.36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149</v>
      </c>
      <c r="AU200" s="261" t="s">
        <v>84</v>
      </c>
      <c r="AV200" s="16" t="s">
        <v>146</v>
      </c>
      <c r="AW200" s="16" t="s">
        <v>30</v>
      </c>
      <c r="AX200" s="16" t="s">
        <v>80</v>
      </c>
      <c r="AY200" s="261" t="s">
        <v>137</v>
      </c>
    </row>
    <row r="201" spans="1:65" s="12" customFormat="1" ht="25.9" customHeight="1">
      <c r="B201" s="177"/>
      <c r="C201" s="178"/>
      <c r="D201" s="179" t="s">
        <v>72</v>
      </c>
      <c r="E201" s="180" t="s">
        <v>747</v>
      </c>
      <c r="F201" s="180" t="s">
        <v>748</v>
      </c>
      <c r="G201" s="178"/>
      <c r="H201" s="178"/>
      <c r="I201" s="181"/>
      <c r="J201" s="182">
        <f>BK201</f>
        <v>0</v>
      </c>
      <c r="K201" s="178"/>
      <c r="L201" s="183"/>
      <c r="M201" s="184"/>
      <c r="N201" s="185"/>
      <c r="O201" s="185"/>
      <c r="P201" s="186">
        <f>SUM(P202:P207)</f>
        <v>0</v>
      </c>
      <c r="Q201" s="185"/>
      <c r="R201" s="186">
        <f>SUM(R202:R207)</f>
        <v>0</v>
      </c>
      <c r="S201" s="185"/>
      <c r="T201" s="187">
        <f>SUM(T202:T207)</f>
        <v>0</v>
      </c>
      <c r="AR201" s="188" t="s">
        <v>146</v>
      </c>
      <c r="AT201" s="189" t="s">
        <v>72</v>
      </c>
      <c r="AU201" s="189" t="s">
        <v>73</v>
      </c>
      <c r="AY201" s="188" t="s">
        <v>137</v>
      </c>
      <c r="BK201" s="190">
        <f>SUM(BK202:BK207)</f>
        <v>0</v>
      </c>
    </row>
    <row r="202" spans="1:65" s="2" customFormat="1" ht="21.75" customHeight="1">
      <c r="A202" s="35"/>
      <c r="B202" s="36"/>
      <c r="C202" s="193" t="s">
        <v>291</v>
      </c>
      <c r="D202" s="193" t="s">
        <v>142</v>
      </c>
      <c r="E202" s="194" t="s">
        <v>749</v>
      </c>
      <c r="F202" s="195" t="s">
        <v>750</v>
      </c>
      <c r="G202" s="196" t="s">
        <v>691</v>
      </c>
      <c r="H202" s="197">
        <v>8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39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642</v>
      </c>
      <c r="AT202" s="205" t="s">
        <v>142</v>
      </c>
      <c r="AU202" s="205" t="s">
        <v>80</v>
      </c>
      <c r="AY202" s="18" t="s">
        <v>137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84</v>
      </c>
      <c r="BK202" s="206">
        <f>ROUND(I202*H202,2)</f>
        <v>0</v>
      </c>
      <c r="BL202" s="18" t="s">
        <v>642</v>
      </c>
      <c r="BM202" s="205" t="s">
        <v>751</v>
      </c>
    </row>
    <row r="203" spans="1:65" s="13" customFormat="1" ht="11.25">
      <c r="B203" s="207"/>
      <c r="C203" s="208"/>
      <c r="D203" s="209" t="s">
        <v>149</v>
      </c>
      <c r="E203" s="210" t="s">
        <v>1</v>
      </c>
      <c r="F203" s="211" t="s">
        <v>752</v>
      </c>
      <c r="G203" s="208"/>
      <c r="H203" s="212">
        <v>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149</v>
      </c>
      <c r="AU203" s="218" t="s">
        <v>80</v>
      </c>
      <c r="AV203" s="13" t="s">
        <v>84</v>
      </c>
      <c r="AW203" s="13" t="s">
        <v>30</v>
      </c>
      <c r="AX203" s="13" t="s">
        <v>73</v>
      </c>
      <c r="AY203" s="218" t="s">
        <v>137</v>
      </c>
    </row>
    <row r="204" spans="1:65" s="14" customFormat="1" ht="11.25">
      <c r="B204" s="219"/>
      <c r="C204" s="220"/>
      <c r="D204" s="209" t="s">
        <v>149</v>
      </c>
      <c r="E204" s="221" t="s">
        <v>1</v>
      </c>
      <c r="F204" s="222" t="s">
        <v>151</v>
      </c>
      <c r="G204" s="220"/>
      <c r="H204" s="223">
        <v>8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149</v>
      </c>
      <c r="AU204" s="229" t="s">
        <v>80</v>
      </c>
      <c r="AV204" s="14" t="s">
        <v>147</v>
      </c>
      <c r="AW204" s="14" t="s">
        <v>30</v>
      </c>
      <c r="AX204" s="14" t="s">
        <v>80</v>
      </c>
      <c r="AY204" s="229" t="s">
        <v>137</v>
      </c>
    </row>
    <row r="205" spans="1:65" s="2" customFormat="1" ht="33" customHeight="1">
      <c r="A205" s="35"/>
      <c r="B205" s="36"/>
      <c r="C205" s="193" t="s">
        <v>297</v>
      </c>
      <c r="D205" s="193" t="s">
        <v>142</v>
      </c>
      <c r="E205" s="194" t="s">
        <v>753</v>
      </c>
      <c r="F205" s="195" t="s">
        <v>754</v>
      </c>
      <c r="G205" s="196" t="s">
        <v>691</v>
      </c>
      <c r="H205" s="197">
        <v>2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39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642</v>
      </c>
      <c r="AT205" s="205" t="s">
        <v>142</v>
      </c>
      <c r="AU205" s="205" t="s">
        <v>80</v>
      </c>
      <c r="AY205" s="18" t="s">
        <v>137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84</v>
      </c>
      <c r="BK205" s="206">
        <f>ROUND(I205*H205,2)</f>
        <v>0</v>
      </c>
      <c r="BL205" s="18" t="s">
        <v>642</v>
      </c>
      <c r="BM205" s="205" t="s">
        <v>755</v>
      </c>
    </row>
    <row r="206" spans="1:65" s="13" customFormat="1" ht="11.25">
      <c r="B206" s="207"/>
      <c r="C206" s="208"/>
      <c r="D206" s="209" t="s">
        <v>149</v>
      </c>
      <c r="E206" s="210" t="s">
        <v>1</v>
      </c>
      <c r="F206" s="211" t="s">
        <v>84</v>
      </c>
      <c r="G206" s="208"/>
      <c r="H206" s="212">
        <v>2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149</v>
      </c>
      <c r="AU206" s="218" t="s">
        <v>80</v>
      </c>
      <c r="AV206" s="13" t="s">
        <v>84</v>
      </c>
      <c r="AW206" s="13" t="s">
        <v>30</v>
      </c>
      <c r="AX206" s="13" t="s">
        <v>73</v>
      </c>
      <c r="AY206" s="218" t="s">
        <v>137</v>
      </c>
    </row>
    <row r="207" spans="1:65" s="14" customFormat="1" ht="11.25">
      <c r="B207" s="219"/>
      <c r="C207" s="220"/>
      <c r="D207" s="209" t="s">
        <v>149</v>
      </c>
      <c r="E207" s="221" t="s">
        <v>1</v>
      </c>
      <c r="F207" s="222" t="s">
        <v>151</v>
      </c>
      <c r="G207" s="220"/>
      <c r="H207" s="223">
        <v>2</v>
      </c>
      <c r="I207" s="224"/>
      <c r="J207" s="220"/>
      <c r="K207" s="220"/>
      <c r="L207" s="225"/>
      <c r="M207" s="266"/>
      <c r="N207" s="267"/>
      <c r="O207" s="267"/>
      <c r="P207" s="267"/>
      <c r="Q207" s="267"/>
      <c r="R207" s="267"/>
      <c r="S207" s="267"/>
      <c r="T207" s="268"/>
      <c r="AT207" s="229" t="s">
        <v>149</v>
      </c>
      <c r="AU207" s="229" t="s">
        <v>80</v>
      </c>
      <c r="AV207" s="14" t="s">
        <v>147</v>
      </c>
      <c r="AW207" s="14" t="s">
        <v>30</v>
      </c>
      <c r="AX207" s="14" t="s">
        <v>80</v>
      </c>
      <c r="AY207" s="229" t="s">
        <v>137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6pWJkj6AnpxdGKF4w0pRUg5mbKo97sUJUvQpFeBTUq2x9O086+fbubSbsrdT9r9wa8803Yqfl8izPscgYtLNww==" saltValue="jYlATc50dZXuo4X4SVgUfCHW+mwhHmO0XI/KtW4t7crdjD3e/m7WMinLKEjkMlYj9YwK1gvYLC92+rQi5gUfrg==" spinCount="100000" sheet="1" objects="1" scenarios="1" formatColumns="0" formatRows="0" autoFilter="0"/>
  <autoFilter ref="C125:K20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80</v>
      </c>
    </row>
    <row r="4" spans="1:46" s="1" customFormat="1" ht="24.95" customHeight="1">
      <c r="B4" s="21"/>
      <c r="D4" s="118" t="s">
        <v>92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4" t="str">
        <f>'Rekapitulace stavby'!K6</f>
        <v>Oprava podkroví objektu č.p.325</v>
      </c>
      <c r="F7" s="315"/>
      <c r="G7" s="315"/>
      <c r="H7" s="315"/>
      <c r="L7" s="21"/>
    </row>
    <row r="8" spans="1:46" s="1" customFormat="1" ht="12" customHeight="1">
      <c r="B8" s="21"/>
      <c r="D8" s="120" t="s">
        <v>93</v>
      </c>
      <c r="L8" s="21"/>
    </row>
    <row r="9" spans="1:46" s="2" customFormat="1" ht="16.5" customHeight="1">
      <c r="A9" s="35"/>
      <c r="B9" s="40"/>
      <c r="C9" s="35"/>
      <c r="D9" s="35"/>
      <c r="E9" s="314" t="s">
        <v>94</v>
      </c>
      <c r="F9" s="317"/>
      <c r="G9" s="317"/>
      <c r="H9" s="31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658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756</v>
      </c>
      <c r="F11" s="317"/>
      <c r="G11" s="317"/>
      <c r="H11" s="317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757</v>
      </c>
      <c r="G14" s="35"/>
      <c r="H14" s="35"/>
      <c r="I14" s="120" t="s">
        <v>22</v>
      </c>
      <c r="J14" s="121" t="str">
        <f>'Rekapitulace stavby'!AN8</f>
        <v>31. 7. 2020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0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27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29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0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31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0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32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0" t="s">
        <v>1</v>
      </c>
      <c r="F29" s="320"/>
      <c r="G29" s="320"/>
      <c r="H29" s="320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33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35</v>
      </c>
      <c r="G34" s="35"/>
      <c r="H34" s="35"/>
      <c r="I34" s="128" t="s">
        <v>34</v>
      </c>
      <c r="J34" s="128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37</v>
      </c>
      <c r="E35" s="120" t="s">
        <v>38</v>
      </c>
      <c r="F35" s="130">
        <f>ROUND((SUM(BE122:BE126)),  2)</f>
        <v>0</v>
      </c>
      <c r="G35" s="35"/>
      <c r="H35" s="35"/>
      <c r="I35" s="131">
        <v>0.21</v>
      </c>
      <c r="J35" s="130">
        <f>ROUND(((SUM(BE122:BE126))*I35),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39</v>
      </c>
      <c r="F36" s="130">
        <f>ROUND((SUM(BF122:BF126)),  2)</f>
        <v>0</v>
      </c>
      <c r="G36" s="35"/>
      <c r="H36" s="35"/>
      <c r="I36" s="131">
        <v>0.15</v>
      </c>
      <c r="J36" s="130">
        <f>ROUND(((SUM(BF122:BF126))*I36),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40</v>
      </c>
      <c r="F37" s="130">
        <f>ROUND((SUM(BG122:BG126)),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41</v>
      </c>
      <c r="F38" s="130">
        <f>ROUND((SUM(BH122:BH126)),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42</v>
      </c>
      <c r="F39" s="130">
        <f>ROUND((SUM(BI122:BI126)),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43</v>
      </c>
      <c r="E41" s="134"/>
      <c r="F41" s="134"/>
      <c r="G41" s="135" t="s">
        <v>44</v>
      </c>
      <c r="H41" s="136" t="s">
        <v>45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46</v>
      </c>
      <c r="E50" s="140"/>
      <c r="F50" s="140"/>
      <c r="G50" s="139" t="s">
        <v>47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48</v>
      </c>
      <c r="E61" s="142"/>
      <c r="F61" s="143" t="s">
        <v>49</v>
      </c>
      <c r="G61" s="141" t="s">
        <v>48</v>
      </c>
      <c r="H61" s="142"/>
      <c r="I61" s="142"/>
      <c r="J61" s="144" t="s">
        <v>49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50</v>
      </c>
      <c r="E65" s="145"/>
      <c r="F65" s="145"/>
      <c r="G65" s="139" t="s">
        <v>51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48</v>
      </c>
      <c r="E76" s="142"/>
      <c r="F76" s="143" t="s">
        <v>49</v>
      </c>
      <c r="G76" s="141" t="s">
        <v>48</v>
      </c>
      <c r="H76" s="142"/>
      <c r="I76" s="142"/>
      <c r="J76" s="144" t="s">
        <v>49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Oprava podkroví objektu č.p.325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93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94</v>
      </c>
      <c r="F87" s="323"/>
      <c r="G87" s="323"/>
      <c r="H87" s="32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658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69" t="str">
        <f>E11</f>
        <v>VON - Vedlejší a ostatní náklady</v>
      </c>
      <c r="F89" s="323"/>
      <c r="G89" s="323"/>
      <c r="H89" s="323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p.č.st.340/1,st.340/2,k.ú.Raškovice</v>
      </c>
      <c r="G91" s="37"/>
      <c r="H91" s="37"/>
      <c r="I91" s="30" t="s">
        <v>22</v>
      </c>
      <c r="J91" s="67" t="str">
        <f>IF(J14="","",J14)</f>
        <v>31. 7. 2020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30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30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96</v>
      </c>
      <c r="D96" s="151"/>
      <c r="E96" s="151"/>
      <c r="F96" s="151"/>
      <c r="G96" s="151"/>
      <c r="H96" s="151"/>
      <c r="I96" s="151"/>
      <c r="J96" s="152" t="s">
        <v>97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98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99</v>
      </c>
    </row>
    <row r="99" spans="1:47" s="9" customFormat="1" ht="24.95" customHeight="1">
      <c r="B99" s="154"/>
      <c r="C99" s="155"/>
      <c r="D99" s="156" t="s">
        <v>758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759</v>
      </c>
      <c r="E100" s="162"/>
      <c r="F100" s="162"/>
      <c r="G100" s="162"/>
      <c r="H100" s="162"/>
      <c r="I100" s="162"/>
      <c r="J100" s="163">
        <f>J124</f>
        <v>0</v>
      </c>
      <c r="K100" s="105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122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Oprava podkroví objektu č.p.325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93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94</v>
      </c>
      <c r="F112" s="323"/>
      <c r="G112" s="323"/>
      <c r="H112" s="323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658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9" t="str">
        <f>E11</f>
        <v>VON - Vedlejší a ostatní náklady</v>
      </c>
      <c r="F114" s="323"/>
      <c r="G114" s="323"/>
      <c r="H114" s="32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p.č.st.340/1,st.340/2,k.ú.Raškovice</v>
      </c>
      <c r="G116" s="37"/>
      <c r="H116" s="37"/>
      <c r="I116" s="30" t="s">
        <v>22</v>
      </c>
      <c r="J116" s="67" t="str">
        <f>IF(J14="","",J14)</f>
        <v>31. 7. 2020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 xml:space="preserve"> </v>
      </c>
      <c r="G118" s="37"/>
      <c r="H118" s="37"/>
      <c r="I118" s="30" t="s">
        <v>29</v>
      </c>
      <c r="J118" s="33" t="str">
        <f>E23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IF(E20="","",E20)</f>
        <v>Vyplň údaj</v>
      </c>
      <c r="G119" s="37"/>
      <c r="H119" s="37"/>
      <c r="I119" s="30" t="s">
        <v>31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123</v>
      </c>
      <c r="D121" s="168" t="s">
        <v>58</v>
      </c>
      <c r="E121" s="168" t="s">
        <v>54</v>
      </c>
      <c r="F121" s="168" t="s">
        <v>55</v>
      </c>
      <c r="G121" s="168" t="s">
        <v>124</v>
      </c>
      <c r="H121" s="168" t="s">
        <v>125</v>
      </c>
      <c r="I121" s="168" t="s">
        <v>126</v>
      </c>
      <c r="J121" s="169" t="s">
        <v>97</v>
      </c>
      <c r="K121" s="170" t="s">
        <v>127</v>
      </c>
      <c r="L121" s="171"/>
      <c r="M121" s="76" t="s">
        <v>1</v>
      </c>
      <c r="N121" s="77" t="s">
        <v>37</v>
      </c>
      <c r="O121" s="77" t="s">
        <v>128</v>
      </c>
      <c r="P121" s="77" t="s">
        <v>129</v>
      </c>
      <c r="Q121" s="77" t="s">
        <v>130</v>
      </c>
      <c r="R121" s="77" t="s">
        <v>131</v>
      </c>
      <c r="S121" s="77" t="s">
        <v>132</v>
      </c>
      <c r="T121" s="78" t="s">
        <v>133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134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</f>
        <v>0</v>
      </c>
      <c r="Q122" s="80"/>
      <c r="R122" s="174">
        <f>R123</f>
        <v>0</v>
      </c>
      <c r="S122" s="80"/>
      <c r="T122" s="17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99</v>
      </c>
      <c r="BK122" s="176">
        <f>BK123</f>
        <v>0</v>
      </c>
    </row>
    <row r="123" spans="1:65" s="12" customFormat="1" ht="25.9" customHeight="1">
      <c r="B123" s="177"/>
      <c r="C123" s="178"/>
      <c r="D123" s="179" t="s">
        <v>72</v>
      </c>
      <c r="E123" s="180" t="s">
        <v>760</v>
      </c>
      <c r="F123" s="180" t="s">
        <v>761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P124</f>
        <v>0</v>
      </c>
      <c r="Q123" s="185"/>
      <c r="R123" s="186">
        <f>R124</f>
        <v>0</v>
      </c>
      <c r="S123" s="185"/>
      <c r="T123" s="187">
        <f>T124</f>
        <v>0</v>
      </c>
      <c r="AR123" s="188" t="s">
        <v>166</v>
      </c>
      <c r="AT123" s="189" t="s">
        <v>72</v>
      </c>
      <c r="AU123" s="189" t="s">
        <v>73</v>
      </c>
      <c r="AY123" s="188" t="s">
        <v>137</v>
      </c>
      <c r="BK123" s="190">
        <f>BK124</f>
        <v>0</v>
      </c>
    </row>
    <row r="124" spans="1:65" s="12" customFormat="1" ht="22.9" customHeight="1">
      <c r="B124" s="177"/>
      <c r="C124" s="178"/>
      <c r="D124" s="179" t="s">
        <v>72</v>
      </c>
      <c r="E124" s="191" t="s">
        <v>762</v>
      </c>
      <c r="F124" s="191" t="s">
        <v>763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SUM(P125:P126)</f>
        <v>0</v>
      </c>
      <c r="Q124" s="185"/>
      <c r="R124" s="186">
        <f>SUM(R125:R126)</f>
        <v>0</v>
      </c>
      <c r="S124" s="185"/>
      <c r="T124" s="187">
        <f>SUM(T125:T126)</f>
        <v>0</v>
      </c>
      <c r="AR124" s="188" t="s">
        <v>166</v>
      </c>
      <c r="AT124" s="189" t="s">
        <v>72</v>
      </c>
      <c r="AU124" s="189" t="s">
        <v>80</v>
      </c>
      <c r="AY124" s="188" t="s">
        <v>137</v>
      </c>
      <c r="BK124" s="190">
        <f>SUM(BK125:BK126)</f>
        <v>0</v>
      </c>
    </row>
    <row r="125" spans="1:65" s="2" customFormat="1" ht="16.5" customHeight="1">
      <c r="A125" s="35"/>
      <c r="B125" s="36"/>
      <c r="C125" s="193" t="s">
        <v>80</v>
      </c>
      <c r="D125" s="193" t="s">
        <v>142</v>
      </c>
      <c r="E125" s="194" t="s">
        <v>764</v>
      </c>
      <c r="F125" s="195" t="s">
        <v>763</v>
      </c>
      <c r="G125" s="196" t="s">
        <v>483</v>
      </c>
      <c r="H125" s="197">
        <v>1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39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765</v>
      </c>
      <c r="AT125" s="205" t="s">
        <v>142</v>
      </c>
      <c r="AU125" s="205" t="s">
        <v>84</v>
      </c>
      <c r="AY125" s="18" t="s">
        <v>137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84</v>
      </c>
      <c r="BK125" s="206">
        <f>ROUND(I125*H125,2)</f>
        <v>0</v>
      </c>
      <c r="BL125" s="18" t="s">
        <v>765</v>
      </c>
      <c r="BM125" s="205" t="s">
        <v>766</v>
      </c>
    </row>
    <row r="126" spans="1:65" s="13" customFormat="1" ht="11.25">
      <c r="B126" s="207"/>
      <c r="C126" s="208"/>
      <c r="D126" s="209" t="s">
        <v>149</v>
      </c>
      <c r="E126" s="210" t="s">
        <v>1</v>
      </c>
      <c r="F126" s="211" t="s">
        <v>767</v>
      </c>
      <c r="G126" s="208"/>
      <c r="H126" s="212">
        <v>1</v>
      </c>
      <c r="I126" s="213"/>
      <c r="J126" s="208"/>
      <c r="K126" s="208"/>
      <c r="L126" s="214"/>
      <c r="M126" s="263"/>
      <c r="N126" s="264"/>
      <c r="O126" s="264"/>
      <c r="P126" s="264"/>
      <c r="Q126" s="264"/>
      <c r="R126" s="264"/>
      <c r="S126" s="264"/>
      <c r="T126" s="265"/>
      <c r="AT126" s="218" t="s">
        <v>149</v>
      </c>
      <c r="AU126" s="218" t="s">
        <v>84</v>
      </c>
      <c r="AV126" s="13" t="s">
        <v>84</v>
      </c>
      <c r="AW126" s="13" t="s">
        <v>30</v>
      </c>
      <c r="AX126" s="13" t="s">
        <v>80</v>
      </c>
      <c r="AY126" s="218" t="s">
        <v>137</v>
      </c>
    </row>
    <row r="127" spans="1:65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YqeMH3CloNrjYEsXWJ4/UzRR+Wygn7keOM6wH6vKQmdFLDvJSboGXS98dpFzIlYFxSgHsnAo+9l+QT/0ZyG5EA==" saltValue="FarlZsGq4TE6BIEG7df+uUBO6LlsWkaiY2JY7YdwHu3Gats03s30BCF8hoA1K2AGfv8Qkdj9cfhJ+fcJGRjgyw==" spinCount="100000" sheet="1" objects="1" scenarios="1" formatColumns="0" formatRows="0" autoFilter="0"/>
  <autoFilter ref="C121:K12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Archiktektonicko ...</vt:lpstr>
      <vt:lpstr>D.1.1.1 - Stříška nad vst...</vt:lpstr>
      <vt:lpstr>VON - Vedlejší a ostatní ...</vt:lpstr>
      <vt:lpstr>'D.1.1 - Archiktektonicko ...'!Názvy_tisku</vt:lpstr>
      <vt:lpstr>'D.1.1.1 - Stříška nad vst...'!Názvy_tisku</vt:lpstr>
      <vt:lpstr>'Rekapitulace stavby'!Názvy_tisku</vt:lpstr>
      <vt:lpstr>'VON - Vedlejší a ostatní ...'!Názvy_tisku</vt:lpstr>
      <vt:lpstr>'D.1.1 - Archiktektonicko ...'!Oblast_tisku</vt:lpstr>
      <vt:lpstr>'D.1.1.1 - Stříška nad vst...'!Oblast_tisku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PM</cp:lastModifiedBy>
  <cp:lastPrinted>2021-04-20T09:53:20Z</cp:lastPrinted>
  <dcterms:created xsi:type="dcterms:W3CDTF">2021-04-20T08:36:11Z</dcterms:created>
  <dcterms:modified xsi:type="dcterms:W3CDTF">2021-04-20T09:53:26Z</dcterms:modified>
</cp:coreProperties>
</file>